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\\Sbserver\envirofond\OKM\2_Kompenzácie 2021\Dokumenty na zverejnenie_kontrola_Momo\"/>
    </mc:Choice>
  </mc:AlternateContent>
  <workbookProtection workbookAlgorithmName="SHA-512" workbookHashValue="t4IAZeMIrKVUn+Zad4IGSpYTav4Mwc0Vr+KMa3JBmVuqVf8+5HZ/uXl1+HCtAYL1KsnR/VksY2FTQAqLgOPNmA==" workbookSaltValue="ZewjwMrlrSp1M9SbL9p8fg==" workbookSpinCount="100000" lockStructure="1"/>
  <bookViews>
    <workbookView xWindow="0" yWindow="0" windowWidth="28800" windowHeight="12000" tabRatio="999"/>
  </bookViews>
  <sheets>
    <sheet name="Žiadosť" sheetId="1" r:id="rId1"/>
    <sheet name="legenda" sheetId="2" state="hidden" r:id="rId2"/>
    <sheet name="Overenie 5% kritéria" sheetId="4" r:id="rId3"/>
    <sheet name="Údaje o prevádzke č. 1" sheetId="3" r:id="rId4"/>
    <sheet name="Údaje o prevádzke č. 2" sheetId="27" r:id="rId5"/>
    <sheet name="Údaje o prevádzke č. 3" sheetId="28" r:id="rId6"/>
    <sheet name="Údaje o prevádzke č. 4" sheetId="29" r:id="rId7"/>
    <sheet name="Údaje o prevádzke č. 5" sheetId="30" r:id="rId8"/>
    <sheet name="Údaje o prevádzke č. 6" sheetId="31" r:id="rId9"/>
    <sheet name="Údaje o prevádzke č. 7" sheetId="32" r:id="rId10"/>
    <sheet name="Údaje o prevádzke č. 8" sheetId="33" r:id="rId11"/>
    <sheet name="Údaje o prevádzke č. 9" sheetId="34" r:id="rId12"/>
    <sheet name="Údaje o prevádzke č. 10" sheetId="35" r:id="rId13"/>
  </sheets>
  <definedNames>
    <definedName name="_xlnm.Print_Area" localSheetId="3">'Údaje o prevádzke č. 1'!$A$1:$I$42</definedName>
    <definedName name="_xlnm.Print_Area" localSheetId="12">'Údaje o prevádzke č. 10'!$A$1:$I$42</definedName>
    <definedName name="_xlnm.Print_Area" localSheetId="4">'Údaje o prevádzke č. 2'!$A$1:$I$42</definedName>
    <definedName name="_xlnm.Print_Area" localSheetId="5">'Údaje o prevádzke č. 3'!$A$1:$I$42</definedName>
    <definedName name="_xlnm.Print_Area" localSheetId="6">'Údaje o prevádzke č. 4'!$A$1:$I$42</definedName>
    <definedName name="_xlnm.Print_Area" localSheetId="7">'Údaje o prevádzke č. 5'!$A$1:$I$42</definedName>
    <definedName name="_xlnm.Print_Area" localSheetId="8">'Údaje o prevádzke č. 6'!$A$1:$I$42</definedName>
    <definedName name="_xlnm.Print_Area" localSheetId="9">'Údaje o prevádzke č. 7'!$A$1:$I$42</definedName>
    <definedName name="_xlnm.Print_Area" localSheetId="10">'Údaje o prevádzke č. 8'!$A$1:$I$42</definedName>
    <definedName name="_xlnm.Print_Area" localSheetId="11">'Údaje o prevádzke č. 9'!$A$1:$I$42</definedName>
    <definedName name="_xlnm.Print_Area" localSheetId="0">Žiadosť!$A$1:$I$149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35" l="1"/>
  <c r="F39" i="35"/>
  <c r="H37" i="35"/>
  <c r="D37" i="35"/>
  <c r="I37" i="35" s="1"/>
  <c r="I36" i="35"/>
  <c r="H36" i="35"/>
  <c r="D36" i="35"/>
  <c r="I35" i="35"/>
  <c r="H35" i="35"/>
  <c r="D35" i="35"/>
  <c r="I34" i="35"/>
  <c r="H34" i="35"/>
  <c r="D34" i="35"/>
  <c r="I33" i="35"/>
  <c r="H33" i="35"/>
  <c r="D33" i="35"/>
  <c r="I32" i="35"/>
  <c r="H32" i="35"/>
  <c r="D32" i="35"/>
  <c r="I31" i="35"/>
  <c r="H31" i="35"/>
  <c r="D31" i="35"/>
  <c r="I30" i="35"/>
  <c r="H30" i="35"/>
  <c r="D30" i="35"/>
  <c r="I29" i="35"/>
  <c r="H29" i="35"/>
  <c r="D29" i="35"/>
  <c r="I28" i="35"/>
  <c r="H28" i="35"/>
  <c r="D28" i="35"/>
  <c r="I27" i="35"/>
  <c r="H27" i="35"/>
  <c r="D27" i="35"/>
  <c r="I26" i="35"/>
  <c r="H26" i="35"/>
  <c r="D26" i="35"/>
  <c r="I25" i="35"/>
  <c r="H25" i="35"/>
  <c r="D25" i="35"/>
  <c r="I24" i="35"/>
  <c r="H24" i="35"/>
  <c r="D24" i="35"/>
  <c r="I23" i="35"/>
  <c r="H23" i="35"/>
  <c r="D23" i="35"/>
  <c r="I22" i="35"/>
  <c r="H22" i="35"/>
  <c r="D22" i="35"/>
  <c r="F21" i="35"/>
  <c r="B21" i="35"/>
  <c r="H19" i="35"/>
  <c r="F18" i="35"/>
  <c r="D18" i="35"/>
  <c r="C18" i="35"/>
  <c r="B18" i="35"/>
  <c r="A18" i="35"/>
  <c r="I13" i="35"/>
  <c r="I12" i="35"/>
  <c r="E9" i="35"/>
  <c r="G3" i="35"/>
  <c r="E41" i="34"/>
  <c r="F39" i="34"/>
  <c r="I37" i="34"/>
  <c r="H37" i="34"/>
  <c r="D37" i="34"/>
  <c r="I36" i="34"/>
  <c r="H36" i="34"/>
  <c r="D36" i="34"/>
  <c r="I35" i="34"/>
  <c r="H35" i="34"/>
  <c r="D35" i="34"/>
  <c r="I34" i="34"/>
  <c r="H34" i="34"/>
  <c r="D34" i="34"/>
  <c r="I33" i="34"/>
  <c r="H33" i="34"/>
  <c r="D33" i="34"/>
  <c r="I32" i="34"/>
  <c r="H32" i="34"/>
  <c r="D32" i="34"/>
  <c r="I31" i="34"/>
  <c r="H31" i="34"/>
  <c r="D31" i="34"/>
  <c r="I30" i="34"/>
  <c r="H30" i="34"/>
  <c r="D30" i="34"/>
  <c r="I29" i="34"/>
  <c r="H29" i="34"/>
  <c r="D29" i="34"/>
  <c r="I28" i="34"/>
  <c r="H28" i="34"/>
  <c r="D28" i="34"/>
  <c r="I27" i="34"/>
  <c r="H27" i="34"/>
  <c r="D27" i="34"/>
  <c r="I26" i="34"/>
  <c r="H26" i="34"/>
  <c r="D26" i="34"/>
  <c r="I25" i="34"/>
  <c r="H25" i="34"/>
  <c r="D25" i="34"/>
  <c r="I24" i="34"/>
  <c r="H24" i="34"/>
  <c r="D24" i="34"/>
  <c r="I23" i="34"/>
  <c r="H23" i="34"/>
  <c r="D23" i="34"/>
  <c r="I22" i="34"/>
  <c r="H22" i="34"/>
  <c r="D22" i="34"/>
  <c r="F21" i="34"/>
  <c r="B21" i="34"/>
  <c r="H19" i="34"/>
  <c r="F18" i="34"/>
  <c r="D18" i="34"/>
  <c r="C18" i="34"/>
  <c r="B18" i="34"/>
  <c r="A18" i="34"/>
  <c r="I13" i="34"/>
  <c r="I12" i="34"/>
  <c r="E9" i="34"/>
  <c r="G3" i="34"/>
  <c r="E41" i="33"/>
  <c r="F39" i="33"/>
  <c r="I37" i="33"/>
  <c r="H37" i="33"/>
  <c r="D37" i="33"/>
  <c r="I36" i="33"/>
  <c r="H36" i="33"/>
  <c r="D36" i="33"/>
  <c r="I35" i="33"/>
  <c r="H35" i="33"/>
  <c r="D35" i="33"/>
  <c r="I34" i="33"/>
  <c r="H34" i="33"/>
  <c r="D34" i="33"/>
  <c r="I33" i="33"/>
  <c r="H33" i="33"/>
  <c r="D33" i="33"/>
  <c r="I32" i="33"/>
  <c r="H32" i="33"/>
  <c r="D32" i="33"/>
  <c r="I31" i="33"/>
  <c r="H31" i="33"/>
  <c r="D31" i="33"/>
  <c r="I30" i="33"/>
  <c r="H30" i="33"/>
  <c r="D30" i="33"/>
  <c r="I29" i="33"/>
  <c r="H29" i="33"/>
  <c r="D29" i="33"/>
  <c r="I28" i="33"/>
  <c r="H28" i="33"/>
  <c r="D28" i="33"/>
  <c r="I27" i="33"/>
  <c r="H27" i="33"/>
  <c r="D27" i="33"/>
  <c r="I26" i="33"/>
  <c r="H26" i="33"/>
  <c r="D26" i="33"/>
  <c r="I25" i="33"/>
  <c r="H25" i="33"/>
  <c r="D25" i="33"/>
  <c r="I24" i="33"/>
  <c r="H24" i="33"/>
  <c r="D24" i="33"/>
  <c r="I23" i="33"/>
  <c r="H23" i="33"/>
  <c r="D23" i="33"/>
  <c r="I22" i="33"/>
  <c r="H22" i="33"/>
  <c r="D22" i="33"/>
  <c r="F21" i="33"/>
  <c r="B21" i="33"/>
  <c r="H19" i="33"/>
  <c r="F18" i="33"/>
  <c r="D18" i="33"/>
  <c r="C18" i="33"/>
  <c r="B18" i="33"/>
  <c r="A18" i="33"/>
  <c r="I13" i="33"/>
  <c r="I12" i="33"/>
  <c r="E9" i="33"/>
  <c r="G3" i="33"/>
  <c r="E41" i="32"/>
  <c r="F39" i="32"/>
  <c r="H37" i="32"/>
  <c r="D37" i="32"/>
  <c r="I37" i="32" s="1"/>
  <c r="I36" i="32"/>
  <c r="H36" i="32"/>
  <c r="D36" i="32"/>
  <c r="I35" i="32"/>
  <c r="H35" i="32"/>
  <c r="D35" i="32"/>
  <c r="I34" i="32"/>
  <c r="H34" i="32"/>
  <c r="D34" i="32"/>
  <c r="I33" i="32"/>
  <c r="H33" i="32"/>
  <c r="D33" i="32"/>
  <c r="I32" i="32"/>
  <c r="H32" i="32"/>
  <c r="D32" i="32"/>
  <c r="I31" i="32"/>
  <c r="H31" i="32"/>
  <c r="D31" i="32"/>
  <c r="I30" i="32"/>
  <c r="H30" i="32"/>
  <c r="D30" i="32"/>
  <c r="I29" i="32"/>
  <c r="H29" i="32"/>
  <c r="D29" i="32"/>
  <c r="I28" i="32"/>
  <c r="H28" i="32"/>
  <c r="D28" i="32"/>
  <c r="I27" i="32"/>
  <c r="H27" i="32"/>
  <c r="D27" i="32"/>
  <c r="I26" i="32"/>
  <c r="H26" i="32"/>
  <c r="D26" i="32"/>
  <c r="I25" i="32"/>
  <c r="H25" i="32"/>
  <c r="D25" i="32"/>
  <c r="I24" i="32"/>
  <c r="H24" i="32"/>
  <c r="D24" i="32"/>
  <c r="I23" i="32"/>
  <c r="H23" i="32"/>
  <c r="D23" i="32"/>
  <c r="I22" i="32"/>
  <c r="H22" i="32"/>
  <c r="D22" i="32"/>
  <c r="F21" i="32"/>
  <c r="B21" i="32"/>
  <c r="H19" i="32"/>
  <c r="F18" i="32"/>
  <c r="D18" i="32"/>
  <c r="C18" i="32"/>
  <c r="B18" i="32"/>
  <c r="A18" i="32"/>
  <c r="I13" i="32"/>
  <c r="I12" i="32"/>
  <c r="E9" i="32"/>
  <c r="G3" i="32"/>
  <c r="E41" i="31"/>
  <c r="F39" i="31"/>
  <c r="I37" i="31"/>
  <c r="H37" i="31"/>
  <c r="D37" i="31"/>
  <c r="I36" i="31"/>
  <c r="H36" i="31"/>
  <c r="D36" i="31"/>
  <c r="I35" i="31"/>
  <c r="H35" i="31"/>
  <c r="D35" i="31"/>
  <c r="I34" i="31"/>
  <c r="H34" i="31"/>
  <c r="D34" i="31"/>
  <c r="I33" i="31"/>
  <c r="H33" i="31"/>
  <c r="D33" i="31"/>
  <c r="I32" i="31"/>
  <c r="H32" i="31"/>
  <c r="D32" i="31"/>
  <c r="I31" i="31"/>
  <c r="H31" i="31"/>
  <c r="D31" i="31"/>
  <c r="I30" i="31"/>
  <c r="H30" i="31"/>
  <c r="D30" i="31"/>
  <c r="I29" i="31"/>
  <c r="H29" i="31"/>
  <c r="D29" i="31"/>
  <c r="I28" i="31"/>
  <c r="H28" i="31"/>
  <c r="D28" i="31"/>
  <c r="I27" i="31"/>
  <c r="H27" i="31"/>
  <c r="D27" i="31"/>
  <c r="I26" i="31"/>
  <c r="H26" i="31"/>
  <c r="D26" i="31"/>
  <c r="I25" i="31"/>
  <c r="H25" i="31"/>
  <c r="D25" i="31"/>
  <c r="I24" i="31"/>
  <c r="H24" i="31"/>
  <c r="D24" i="31"/>
  <c r="I23" i="31"/>
  <c r="H23" i="31"/>
  <c r="D23" i="31"/>
  <c r="I22" i="31"/>
  <c r="H22" i="31"/>
  <c r="D22" i="31"/>
  <c r="F21" i="31"/>
  <c r="B21" i="31"/>
  <c r="H19" i="31"/>
  <c r="F18" i="31"/>
  <c r="D18" i="31"/>
  <c r="C18" i="31"/>
  <c r="B18" i="31"/>
  <c r="A18" i="31"/>
  <c r="I13" i="31"/>
  <c r="I12" i="31"/>
  <c r="E9" i="31"/>
  <c r="G3" i="31"/>
  <c r="E41" i="30"/>
  <c r="F39" i="30"/>
  <c r="H37" i="30"/>
  <c r="D37" i="30"/>
  <c r="I37" i="30" s="1"/>
  <c r="I36" i="30"/>
  <c r="H36" i="30"/>
  <c r="D36" i="30"/>
  <c r="I35" i="30"/>
  <c r="H35" i="30"/>
  <c r="D35" i="30"/>
  <c r="I34" i="30"/>
  <c r="H34" i="30"/>
  <c r="D34" i="30"/>
  <c r="I33" i="30"/>
  <c r="H33" i="30"/>
  <c r="D33" i="30"/>
  <c r="I32" i="30"/>
  <c r="H32" i="30"/>
  <c r="D32" i="30"/>
  <c r="I31" i="30"/>
  <c r="H31" i="30"/>
  <c r="D31" i="30"/>
  <c r="I30" i="30"/>
  <c r="H30" i="30"/>
  <c r="D30" i="30"/>
  <c r="I29" i="30"/>
  <c r="H29" i="30"/>
  <c r="D29" i="30"/>
  <c r="I28" i="30"/>
  <c r="H28" i="30"/>
  <c r="D28" i="30"/>
  <c r="I27" i="30"/>
  <c r="H27" i="30"/>
  <c r="D27" i="30"/>
  <c r="I26" i="30"/>
  <c r="H26" i="30"/>
  <c r="D26" i="30"/>
  <c r="I25" i="30"/>
  <c r="H25" i="30"/>
  <c r="D25" i="30"/>
  <c r="I24" i="30"/>
  <c r="H24" i="30"/>
  <c r="D24" i="30"/>
  <c r="I23" i="30"/>
  <c r="H23" i="30"/>
  <c r="D23" i="30"/>
  <c r="I22" i="30"/>
  <c r="H22" i="30"/>
  <c r="D22" i="30"/>
  <c r="F21" i="30"/>
  <c r="B21" i="30"/>
  <c r="H19" i="30"/>
  <c r="F18" i="30"/>
  <c r="D18" i="30"/>
  <c r="C18" i="30"/>
  <c r="B18" i="30"/>
  <c r="A18" i="30"/>
  <c r="I13" i="30"/>
  <c r="I12" i="30"/>
  <c r="E9" i="30"/>
  <c r="G3" i="30"/>
  <c r="E41" i="29"/>
  <c r="F39" i="29"/>
  <c r="I37" i="29"/>
  <c r="H37" i="29"/>
  <c r="D37" i="29"/>
  <c r="I36" i="29"/>
  <c r="H36" i="29"/>
  <c r="D36" i="29"/>
  <c r="I35" i="29"/>
  <c r="H35" i="29"/>
  <c r="D35" i="29"/>
  <c r="I34" i="29"/>
  <c r="H34" i="29"/>
  <c r="D34" i="29"/>
  <c r="I33" i="29"/>
  <c r="H33" i="29"/>
  <c r="D33" i="29"/>
  <c r="I32" i="29"/>
  <c r="H32" i="29"/>
  <c r="D32" i="29"/>
  <c r="I31" i="29"/>
  <c r="H31" i="29"/>
  <c r="D31" i="29"/>
  <c r="I30" i="29"/>
  <c r="H30" i="29"/>
  <c r="D30" i="29"/>
  <c r="I29" i="29"/>
  <c r="H29" i="29"/>
  <c r="D29" i="29"/>
  <c r="I28" i="29"/>
  <c r="H28" i="29"/>
  <c r="D28" i="29"/>
  <c r="I27" i="29"/>
  <c r="H27" i="29"/>
  <c r="D27" i="29"/>
  <c r="I26" i="29"/>
  <c r="H26" i="29"/>
  <c r="D26" i="29"/>
  <c r="I25" i="29"/>
  <c r="H25" i="29"/>
  <c r="D25" i="29"/>
  <c r="I24" i="29"/>
  <c r="H24" i="29"/>
  <c r="D24" i="29"/>
  <c r="I23" i="29"/>
  <c r="H23" i="29"/>
  <c r="D23" i="29"/>
  <c r="I22" i="29"/>
  <c r="H22" i="29"/>
  <c r="D22" i="29"/>
  <c r="F21" i="29"/>
  <c r="B21" i="29"/>
  <c r="H19" i="29"/>
  <c r="F18" i="29"/>
  <c r="D18" i="29"/>
  <c r="C18" i="29"/>
  <c r="B18" i="29"/>
  <c r="A18" i="29"/>
  <c r="I13" i="29"/>
  <c r="I12" i="29"/>
  <c r="E9" i="29"/>
  <c r="G3" i="29"/>
  <c r="E41" i="28"/>
  <c r="F39" i="28"/>
  <c r="H37" i="28"/>
  <c r="D37" i="28"/>
  <c r="I37" i="28" s="1"/>
  <c r="I36" i="28"/>
  <c r="H36" i="28"/>
  <c r="D36" i="28"/>
  <c r="I35" i="28"/>
  <c r="H35" i="28"/>
  <c r="D35" i="28"/>
  <c r="I34" i="28"/>
  <c r="H34" i="28"/>
  <c r="D34" i="28"/>
  <c r="I33" i="28"/>
  <c r="H33" i="28"/>
  <c r="D33" i="28"/>
  <c r="I32" i="28"/>
  <c r="H32" i="28"/>
  <c r="D32" i="28"/>
  <c r="I31" i="28"/>
  <c r="H31" i="28"/>
  <c r="D31" i="28"/>
  <c r="I30" i="28"/>
  <c r="H30" i="28"/>
  <c r="D30" i="28"/>
  <c r="I29" i="28"/>
  <c r="H29" i="28"/>
  <c r="D29" i="28"/>
  <c r="I28" i="28"/>
  <c r="H28" i="28"/>
  <c r="D28" i="28"/>
  <c r="I27" i="28"/>
  <c r="H27" i="28"/>
  <c r="D27" i="28"/>
  <c r="I26" i="28"/>
  <c r="H26" i="28"/>
  <c r="D26" i="28"/>
  <c r="I25" i="28"/>
  <c r="H25" i="28"/>
  <c r="D25" i="28"/>
  <c r="I24" i="28"/>
  <c r="H24" i="28"/>
  <c r="D24" i="28"/>
  <c r="I23" i="28"/>
  <c r="H23" i="28"/>
  <c r="D23" i="28"/>
  <c r="I22" i="28"/>
  <c r="H22" i="28"/>
  <c r="D22" i="28"/>
  <c r="F21" i="28"/>
  <c r="B21" i="28"/>
  <c r="H19" i="28"/>
  <c r="F18" i="28"/>
  <c r="D18" i="28"/>
  <c r="C18" i="28"/>
  <c r="B18" i="28"/>
  <c r="A18" i="28"/>
  <c r="I13" i="28"/>
  <c r="I12" i="28"/>
  <c r="E9" i="28"/>
  <c r="G3" i="28"/>
  <c r="D37" i="27"/>
  <c r="I37" i="27" s="1"/>
  <c r="H36" i="27"/>
  <c r="D36" i="27"/>
  <c r="I36" i="27" s="1"/>
  <c r="D35" i="27"/>
  <c r="H35" i="27" s="1"/>
  <c r="I34" i="27"/>
  <c r="H34" i="27"/>
  <c r="D34" i="27"/>
  <c r="D33" i="27"/>
  <c r="H33" i="27" s="1"/>
  <c r="I32" i="27"/>
  <c r="H32" i="27"/>
  <c r="D32" i="27"/>
  <c r="D31" i="27"/>
  <c r="H31" i="27" s="1"/>
  <c r="H30" i="27"/>
  <c r="D30" i="27"/>
  <c r="I30" i="27" s="1"/>
  <c r="I29" i="27"/>
  <c r="D29" i="27"/>
  <c r="H29" i="27" s="1"/>
  <c r="H28" i="27"/>
  <c r="D28" i="27"/>
  <c r="I28" i="27" s="1"/>
  <c r="D27" i="27"/>
  <c r="H27" i="27" s="1"/>
  <c r="I26" i="27"/>
  <c r="H26" i="27"/>
  <c r="D26" i="27"/>
  <c r="D25" i="27"/>
  <c r="H25" i="27" s="1"/>
  <c r="I24" i="27"/>
  <c r="H24" i="27"/>
  <c r="D24" i="27"/>
  <c r="D23" i="27"/>
  <c r="H23" i="27" s="1"/>
  <c r="H22" i="27"/>
  <c r="D22" i="27"/>
  <c r="I22" i="27" s="1"/>
  <c r="F21" i="27"/>
  <c r="B21" i="27"/>
  <c r="H19" i="27"/>
  <c r="F18" i="27"/>
  <c r="D18" i="27"/>
  <c r="F39" i="27" s="1"/>
  <c r="C18" i="27"/>
  <c r="B18" i="27"/>
  <c r="A18" i="27"/>
  <c r="I13" i="27"/>
  <c r="I12" i="27"/>
  <c r="E9" i="27"/>
  <c r="G3" i="27"/>
  <c r="I23" i="27" l="1"/>
  <c r="I31" i="27"/>
  <c r="I25" i="27"/>
  <c r="I33" i="27"/>
  <c r="I27" i="27"/>
  <c r="I35" i="27"/>
  <c r="E41" i="27"/>
  <c r="H37" i="27"/>
  <c r="H19" i="3"/>
  <c r="D18" i="3" l="1"/>
  <c r="D36" i="3"/>
  <c r="H36" i="3" s="1"/>
  <c r="D37" i="3"/>
  <c r="H37" i="3" s="1"/>
  <c r="F39" i="3" l="1"/>
  <c r="I36" i="3"/>
  <c r="I37" i="3"/>
  <c r="A18" i="3" l="1"/>
  <c r="D17" i="4" l="1"/>
  <c r="E19" i="4"/>
  <c r="D19" i="4"/>
  <c r="D30" i="3" l="1"/>
  <c r="H30" i="3" s="1"/>
  <c r="I30" i="3" l="1"/>
  <c r="D23" i="3" l="1"/>
  <c r="H23" i="3" s="1"/>
  <c r="D24" i="3"/>
  <c r="H24" i="3" s="1"/>
  <c r="D25" i="3"/>
  <c r="H25" i="3" s="1"/>
  <c r="D26" i="3"/>
  <c r="H26" i="3" s="1"/>
  <c r="D27" i="3"/>
  <c r="H27" i="3" s="1"/>
  <c r="D28" i="3"/>
  <c r="H28" i="3" s="1"/>
  <c r="D29" i="3"/>
  <c r="H29" i="3" s="1"/>
  <c r="D31" i="3"/>
  <c r="H31" i="3" s="1"/>
  <c r="D32" i="3"/>
  <c r="H32" i="3" s="1"/>
  <c r="D33" i="3"/>
  <c r="H33" i="3" s="1"/>
  <c r="D34" i="3"/>
  <c r="I34" i="3" s="1"/>
  <c r="D35" i="3"/>
  <c r="D22" i="3"/>
  <c r="H22" i="3" s="1"/>
  <c r="F18" i="3"/>
  <c r="B21" i="3"/>
  <c r="F21" i="3"/>
  <c r="I13" i="3"/>
  <c r="E41" i="3" s="1"/>
  <c r="A96" i="1" s="1"/>
  <c r="I12" i="3"/>
  <c r="E9" i="3"/>
  <c r="G3" i="3"/>
  <c r="G28" i="1"/>
  <c r="G21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78" i="1"/>
  <c r="I32" i="3"/>
  <c r="H35" i="3" l="1"/>
  <c r="I35" i="3"/>
  <c r="I31" i="3"/>
  <c r="I29" i="3"/>
  <c r="I33" i="3"/>
  <c r="I22" i="3"/>
  <c r="I24" i="3"/>
  <c r="H34" i="3"/>
  <c r="I28" i="3"/>
  <c r="I27" i="3"/>
  <c r="I23" i="3"/>
  <c r="I26" i="3"/>
  <c r="I25" i="3"/>
  <c r="C3" i="4" l="1"/>
  <c r="H8" i="4" l="1"/>
  <c r="C18" i="3" l="1"/>
  <c r="B18" i="3"/>
  <c r="H15" i="4" l="1"/>
  <c r="G15" i="4"/>
  <c r="G17" i="4" s="1"/>
  <c r="F15" i="4"/>
  <c r="E15" i="4"/>
  <c r="D15" i="4"/>
  <c r="C15" i="4"/>
  <c r="G8" i="4"/>
  <c r="F8" i="4"/>
  <c r="E8" i="4"/>
  <c r="D8" i="4"/>
  <c r="C8" i="4"/>
  <c r="H17" i="4" l="1"/>
  <c r="H19" i="4"/>
  <c r="C17" i="4"/>
  <c r="C19" i="4" s="1"/>
  <c r="F19" i="4"/>
  <c r="F17" i="4"/>
  <c r="I8" i="4"/>
  <c r="E17" i="4"/>
  <c r="G19" i="4"/>
  <c r="I17" i="4" l="1"/>
  <c r="I19" i="4" s="1"/>
</calcChain>
</file>

<file path=xl/sharedStrings.xml><?xml version="1.0" encoding="utf-8"?>
<sst xmlns="http://schemas.openxmlformats.org/spreadsheetml/2006/main" count="781" uniqueCount="268">
  <si>
    <t>Došlo dňa (vyplní EF)</t>
  </si>
  <si>
    <t>A. Žiadateľ</t>
  </si>
  <si>
    <t>Právna forma</t>
  </si>
  <si>
    <t>Telefón</t>
  </si>
  <si>
    <t>Ulica, číslo</t>
  </si>
  <si>
    <t>PSČ</t>
  </si>
  <si>
    <t>Obec</t>
  </si>
  <si>
    <t>E-mail</t>
  </si>
  <si>
    <t>Okres</t>
  </si>
  <si>
    <t>Kraj</t>
  </si>
  <si>
    <t>Titul</t>
  </si>
  <si>
    <t>Meno</t>
  </si>
  <si>
    <t>Priezvisko</t>
  </si>
  <si>
    <t>Funkcia</t>
  </si>
  <si>
    <t>EUR</t>
  </si>
  <si>
    <t>V/vo</t>
  </si>
  <si>
    <t>dňa</t>
  </si>
  <si>
    <t>legenda</t>
  </si>
  <si>
    <t>okresy</t>
  </si>
  <si>
    <t>kraje</t>
  </si>
  <si>
    <t>Bánovce nad Bebravou</t>
  </si>
  <si>
    <t>Trenčiansky</t>
  </si>
  <si>
    <t>vypĺňa žiadateľ</t>
  </si>
  <si>
    <t>Banská Bystrica</t>
  </si>
  <si>
    <t>Banskobystrický</t>
  </si>
  <si>
    <t>formulár vypĺňa automaticky</t>
  </si>
  <si>
    <t>Banská Štiavnica</t>
  </si>
  <si>
    <t>Bardejov</t>
  </si>
  <si>
    <t>Prešovský</t>
  </si>
  <si>
    <t>Bratislava I</t>
  </si>
  <si>
    <t>Bratislavský</t>
  </si>
  <si>
    <t>Bratislava II</t>
  </si>
  <si>
    <t>Bratislava III</t>
  </si>
  <si>
    <t>Bratislava IV</t>
  </si>
  <si>
    <t>Bratislava V</t>
  </si>
  <si>
    <t>Brezno</t>
  </si>
  <si>
    <t>Bytča</t>
  </si>
  <si>
    <t>Žilinský</t>
  </si>
  <si>
    <t>Čadca</t>
  </si>
  <si>
    <t>Detva</t>
  </si>
  <si>
    <t>Dolný Kubín</t>
  </si>
  <si>
    <t>Dunajská Streda</t>
  </si>
  <si>
    <t>Trnavský</t>
  </si>
  <si>
    <t>Galanta</t>
  </si>
  <si>
    <t>Gelnica</t>
  </si>
  <si>
    <t>Košický</t>
  </si>
  <si>
    <t>Hlohovec</t>
  </si>
  <si>
    <t>Humenné</t>
  </si>
  <si>
    <t>Ilava</t>
  </si>
  <si>
    <t>Kežmarok</t>
  </si>
  <si>
    <t>Komárno</t>
  </si>
  <si>
    <t>Nitriansky</t>
  </si>
  <si>
    <t>Košice I</t>
  </si>
  <si>
    <t>Košice II</t>
  </si>
  <si>
    <t>Košice III</t>
  </si>
  <si>
    <t>Košice IV</t>
  </si>
  <si>
    <t>Košice - okolie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</si>
  <si>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</si>
  <si>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</si>
  <si>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</si>
  <si>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</si>
  <si>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</si>
  <si>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</si>
  <si>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</si>
  <si>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</si>
  <si>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</si>
  <si>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</si>
  <si>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</si>
  <si>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</si>
  <si>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</si>
  <si>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</si>
  <si>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</si>
  <si>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</si>
  <si>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</si>
  <si>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</si>
  <si>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</si>
  <si>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</si>
  <si>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</si>
  <si>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</si>
  <si>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</si>
  <si>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</si>
  <si>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</si>
  <si>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</si>
  <si>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</si>
  <si>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</si>
  <si>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</si>
  <si>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</si>
  <si>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</si>
  <si>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</si>
  <si>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</si>
  <si>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</si>
  <si>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</si>
  <si>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</si>
  <si>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</si>
  <si>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</si>
  <si>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</si>
  <si>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</si>
  <si>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</si>
  <si>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</si>
  <si>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</si>
  <si>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</si>
  <si>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</si>
  <si>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</si>
  <si>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</si>
  <si>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</si>
  <si>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</si>
  <si>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</si>
  <si>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</si>
  <si>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</si>
  <si>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kraj</t>
  </si>
  <si>
    <t>Fyzická osoba - podnikateľ</t>
  </si>
  <si>
    <t>Spoločnosť s ručením obmedzeným</t>
  </si>
  <si>
    <t>Akciová spoločnosť</t>
  </si>
  <si>
    <t>Družstvo</t>
  </si>
  <si>
    <t>Verejná obchodná spoločnosť</t>
  </si>
  <si>
    <t>Komanditná spoločnosť</t>
  </si>
  <si>
    <t>Žiadateľ</t>
  </si>
  <si>
    <t>1.</t>
  </si>
  <si>
    <t>Adresa Trvalého pobytu</t>
  </si>
  <si>
    <t>2.</t>
  </si>
  <si>
    <t>3.</t>
  </si>
  <si>
    <t>4.</t>
  </si>
  <si>
    <t>Spôsob zastupovania štatutárneho orgánu</t>
  </si>
  <si>
    <t>Názov žiadateľa (obchodné meno/meno a priezvisko)</t>
  </si>
  <si>
    <t>Názov prevádzky</t>
  </si>
  <si>
    <t>B. Sídlo/Trvalý pobyt</t>
  </si>
  <si>
    <t>C. Miesto podnikania a prevádzkarne</t>
  </si>
  <si>
    <t>Priemer</t>
  </si>
  <si>
    <t>Výkaze ziskov a strát</t>
  </si>
  <si>
    <t>Názov položky</t>
  </si>
  <si>
    <t>Číslo riadku</t>
  </si>
  <si>
    <t>Hrubá pridaná hodnota (€)</t>
  </si>
  <si>
    <t>HDP deflátor</t>
  </si>
  <si>
    <t>Reálna hrubá pridaná hodnota (€)</t>
  </si>
  <si>
    <t>______________________________________________________________________                                                                                                                                                                                                    Odtlačok pečiatky a podpis žiadateľa/štatutárneho zástupcu žiadateľa (v súlade so spôsobom zastupovania štatutárneho orgánu)</t>
  </si>
  <si>
    <t>E. Odvetvie (pododvetvie), kde žiadateľ pôsobí</t>
  </si>
  <si>
    <t xml:space="preserve">Opis činnosti </t>
  </si>
  <si>
    <t>Výroba bezšvových oceľových rúr</t>
  </si>
  <si>
    <t>Výroba surového železa, ocele a ferozliatin</t>
  </si>
  <si>
    <t>Kód NACE</t>
  </si>
  <si>
    <t>Opis činnosti</t>
  </si>
  <si>
    <t>Výroba hliníka</t>
  </si>
  <si>
    <t>Ťažba chemických a hnojivových minerálov</t>
  </si>
  <si>
    <t>Výroba iných základných anorganických chemikálií</t>
  </si>
  <si>
    <t>Výroba olova, zinku a cínu</t>
  </si>
  <si>
    <t>Výroba kožených odevov</t>
  </si>
  <si>
    <t>Výroba papiera a lepenky</t>
  </si>
  <si>
    <t>Výroba priemyselných hnojív a dusíkatých zlúčenín</t>
  </si>
  <si>
    <t>Výroba medi</t>
  </si>
  <si>
    <t>Výroba iných základných organických chemikálií</t>
  </si>
  <si>
    <t>Spriadanie bavlnárskych vlákien</t>
  </si>
  <si>
    <t>Výroba umelých vlákien</t>
  </si>
  <si>
    <t>Ťažba a úprava železných rúd</t>
  </si>
  <si>
    <t>Polyetylén s nízkou hustotou (LDPE)</t>
  </si>
  <si>
    <t>Lineárny polyetylén s nízkou hustotou (LLDPE)</t>
  </si>
  <si>
    <t>Polyetylén s vysokou hustotou (HDPE)</t>
  </si>
  <si>
    <t>Polypropylén (PP)</t>
  </si>
  <si>
    <t>Polyvinylchlorid (PVC)</t>
  </si>
  <si>
    <t>Polykarbonát (PC)</t>
  </si>
  <si>
    <t>Mechanicky získaná vláknina</t>
  </si>
  <si>
    <t>G. Čestné vyhlásenie a súhlas</t>
  </si>
  <si>
    <t>Identifikačné údaje prevádzky</t>
  </si>
  <si>
    <t>Príslušné odvetvie (pododvetvie) v rámci ktorého prevádzka pôsobí</t>
  </si>
  <si>
    <t>forwardová cena EUA</t>
  </si>
  <si>
    <t>a) všetky informácie obsiahnuté v žiadosti, v jej prílohách a sprievodných dokumentoch sú úplné, pravdivé a správne,</t>
  </si>
  <si>
    <t>EUR/tCO2</t>
  </si>
  <si>
    <t>jednotka výroby</t>
  </si>
  <si>
    <t>Surový (neopracovaný) hliník, nelegovaný (s výnimkou práškov a vločiek)</t>
  </si>
  <si>
    <t xml:space="preserve">Surové (neopracované hliníkové zliatiny v primárnej podobe (s výnimkou hliníkových práškov a vločiek)
</t>
  </si>
  <si>
    <t>Oxid hlinitý (s výnimkou umelého korundu)</t>
  </si>
  <si>
    <t>Nelegovaná oceľ vyrábaná inými technológiami ako v elektrických peciach.</t>
  </si>
  <si>
    <t>Legovaná, iná ako nehrdzavejúca, vyrábaná inými technológiami ako v elektrických peciach.</t>
  </si>
  <si>
    <t>Nehrdzavejúca a teplovzdorná, vyrábaná inými technológiami ako v elektrických peciach</t>
  </si>
  <si>
    <t>Uhlíková oceľ (EAF): Surová oceľ: nelegovaná oceľ vyrábaná v elektrických peciach</t>
  </si>
  <si>
    <t>Vysoko legovaná oceľ (EAF): Surová oceľ: nelegovaná oceľ vyrábaná v elektrických peciach</t>
  </si>
  <si>
    <t>Uhlíková oceľ (EAF): Surová oceľ: legovaná oceľ iná ako nehrdzavejúca vyrábaná v elektrických peciach</t>
  </si>
  <si>
    <t>Uhlíková oceľ (EAF): Surová oceľ: nehrdzavejúca a žiaruvzdorná oceľ vyrábaná v elektrických peciach</t>
  </si>
  <si>
    <t>Vysoko legovaná oceľ (EAF): Surová oceľ: legovaná oceľ iná ako nehrdzavejúca vyrábaná v elektrických peciach</t>
  </si>
  <si>
    <t>Vysoko legovaná oceľ (EAF): Surová oceľ: nehrdzavejúca a žiaruvzdorná oceľ vyrábaná v elektrických peciach</t>
  </si>
  <si>
    <t>referenčná úroveň</t>
  </si>
  <si>
    <t>Ferosilícium – 75 % obsah kremíka</t>
  </si>
  <si>
    <t>Feromangán (v súlade s BREF)</t>
  </si>
  <si>
    <t>Silikomangán okrem FeSiMn</t>
  </si>
  <si>
    <t>Chlór</t>
  </si>
  <si>
    <t>Kremík obsahujúci menej ako 99,99 % hmotnostného kremíka</t>
  </si>
  <si>
    <t>Kremík obsahujúci najmenej 99,99 % hmotnostného kremíka</t>
  </si>
  <si>
    <t>Karbidy, chemicky definované alebo nedefinované</t>
  </si>
  <si>
    <t>Nasýtené acyklické uhľovodíky</t>
  </si>
  <si>
    <t>Nenasýtené acyklické uhľovodíky, etylén</t>
  </si>
  <si>
    <t>Nenasýtené acyklické uhľovodíky, propén (propylén)</t>
  </si>
  <si>
    <t>Nenasýtené acyklické uhľovodíky, Butén (butylén) a jeho izoméry</t>
  </si>
  <si>
    <t>Nenasýtené acyklické uhľovodíky; 1,3 – butadién a izoprén</t>
  </si>
  <si>
    <t>Nenasýtené acyklické uhľovodíky (s výnimkou etylénu, propénu, buténu, 1,3-butadién a izoprén)</t>
  </si>
  <si>
    <t>Benzén</t>
  </si>
  <si>
    <t>Aromáty</t>
  </si>
  <si>
    <t>Uhlík (sadze a iné formy uhlíka, i. n.)</t>
  </si>
  <si>
    <t>styrén</t>
  </si>
  <si>
    <t>Oxirán (etylénoxid)</t>
  </si>
  <si>
    <t>Etylénglykol (etándiol)</t>
  </si>
  <si>
    <t>2,2 – oxydietanol (dietylénglykol, digol)</t>
  </si>
  <si>
    <t>Surový (neopracovaný) zinok, nelegovaný (s výnimkou zinkového prachu, práškov a vločiek)</t>
  </si>
  <si>
    <t>Surový (neopracovaný) zinok, zliatiny zinku (s výnimkou zinkového prachu, práškov a vločiek)</t>
  </si>
  <si>
    <t>Bezvodý amoniak (čpavok)</t>
  </si>
  <si>
    <t>Výrobky na ktoré sa vzťahuje znížená referenčná hodnota efektívnosti spotreby elektrickej energie</t>
  </si>
  <si>
    <t>Vyrábaný výrobok</t>
  </si>
  <si>
    <t>Názov</t>
  </si>
  <si>
    <t>vylúčený rok</t>
  </si>
  <si>
    <t>Bližšia špecifikácia výrobku</t>
  </si>
  <si>
    <t>Maximálna výška pomoci pre prevádzku</t>
  </si>
  <si>
    <t>jednotka</t>
  </si>
  <si>
    <t>ton</t>
  </si>
  <si>
    <t>MWh</t>
  </si>
  <si>
    <t>I12</t>
  </si>
  <si>
    <t>A17</t>
  </si>
  <si>
    <t>Základný výkon</t>
  </si>
  <si>
    <t>Základná spotreba elektrickej energie</t>
  </si>
  <si>
    <t>Znížená referenčná hodnota efektívnosti spotreby elektrickej energie</t>
  </si>
  <si>
    <t>Referenčná hodnota efektívnosti spotreby elektrickej energie</t>
  </si>
  <si>
    <t>výberové pole</t>
  </si>
  <si>
    <t>Bilančné údaje prevádzky</t>
  </si>
  <si>
    <t>Hodnota dodatočných nákladov spojených s ETS (€)</t>
  </si>
  <si>
    <t>Osobné náklady (€)</t>
  </si>
  <si>
    <t>Výsledok hospodárenia z hospodárskej činnosti (€)</t>
  </si>
  <si>
    <t>D. Štatutárny zástupca a Zodpovedný zástupca</t>
  </si>
  <si>
    <t>rok</t>
  </si>
  <si>
    <t>ročná produkcia</t>
  </si>
  <si>
    <t>ročná spotreba elektrickej energie</t>
  </si>
  <si>
    <t>pokyn</t>
  </si>
  <si>
    <t>Údaje pre výpočet</t>
  </si>
  <si>
    <t>Ďalšie povinné informácie</t>
  </si>
  <si>
    <t>Významné zvýšenie/zníženie kapacity v sledovanom období</t>
  </si>
  <si>
    <t>Odpisy a opravné položky (€)</t>
  </si>
  <si>
    <t>5.</t>
  </si>
  <si>
    <t>Príloha č. 6. Doklad preukazujúci, že nie je voči žiadateľovi vedené konkurzné konanie, nie je v konkurze, v reštrukturalizácii a nebol proti nemu zamietnutý návrh na vyhlásenie konkurzu pre nedostatok majetku, nie starší ako 3 mesiace (Potvrdenie príslušného konkurzného súdu)</t>
  </si>
  <si>
    <t>IČO</t>
  </si>
  <si>
    <t>Príloha č. 1 Overenie 5% kritéria</t>
  </si>
  <si>
    <t>Príloha č. 3 Doklad preukazujúci splnenie povinností týkajúcich sa úhrady daní, nie starší ako 3 mesiace (potvrdenie o úhrade daní vystavené príslušným daňovým úradom)</t>
  </si>
  <si>
    <t>Príloha č. 4 Doklad preukazujúci splnenie povinností týkajúcich sa úhrady poistného, nie starší ako 3 mesiace (Potvrdenie Sociálnej poisťovne o tom, že žiadateľ nemá evidované nedoplatky poistného na sociálne poistenie a príspevkov na starobné dôchodkové sporenie a Potvrdenie z každej zdravotnej poisťovne o tom, že nemá evidované nedoplatky poistného na zdravotné poistenie)</t>
  </si>
  <si>
    <t>Príloha č. 5 Doklad preukazujúci neporušenie zákazu nelegálneho zamestnávania podľa osobitného predpisu v predchádzajúcich 3 rokoch, nie starší ako 3 mesiace ku dňu predloženia (Potvrdenie príslušného inšpektorátu práce)</t>
  </si>
  <si>
    <t>Príloha č. 7 Čestné vyhlásenie, prehľad a úplné informácie o inej požadovanej alebo poskytnutej pomoci z verejných prostriedkov</t>
  </si>
  <si>
    <t>Príloha č. 11 Neprepisovateľné médium</t>
  </si>
  <si>
    <t>Overenie 5 % kritéria</t>
  </si>
  <si>
    <t xml:space="preserve">5 % kritérium </t>
  </si>
  <si>
    <t>Príloha č. 2 Údaje o prevádzke</t>
  </si>
  <si>
    <t>Environmentálny fond spracúva osobné údaje žiadateľa, ktorý je fyzickou osobou, štatutárnych orgánov a osôb konajúcich v mene žiadateľa, ak žiadateľom je právnická osoba a iných fyzických osôb uvedených v žiadosti a v súvisiacich dokumentoch v súlade s nariadením č. 2016/679 o ochrane fyzických osôb pri spracúvaní osobných údajov a o voľnom pohybe takýchto údajov a so zákonom č. 18/2018 Z. z. o ochrane osobných údajov na základe zákona č. 587/2004 Z. z. o Environmentálnom fonde a o zmene a doplnení niektorých zákonov v znení neskorších predpisov (ďalej len „zákon o Environmentálnom fonde“). Spracúvanie sa vykonáva za účelom poskytnutia podpory žiadateľovi formou dotácií/úverov v rámci uskutočňovania štátnej podpory starostlivosti o životné prostredie. Osobné údaje sa poskytujú audítorskej spoločnosti v súvislosti s posúdením bonity žiadateľa podľa zákona o Environmentálnom fonde a zákona č. 423/2015 Z. z. o štatutárnom audite a o zmene a doplnení zákona č.  431/2002 Z. z. o účtovníctve v znení neskorších predpisov a Rade Environmentálneho fondu na základe zákona o Environmentálnom fonde. Osobné údaje sa zverejňujú na základe zákona o Environmentálnom fonde a v prípade úspešnosti aj súvislosti s povinným zverejnením uzatvorenej zmluvy o poskytnutí podpory. Osobné údaje sa uchovávajú po dobu päť rokov v prípade neschválených žiadostí, inak desať rokov v súlade s registratúrnym plánom Environmentálneho fondu podľa zákona č. 395/2002 Z. z. o archívoch a registratúrach a o doplnení niektorých zákonov v znení neskorších predpisov. Dotknutá osoba si môže uplatniť právo na prístup k osobným údajom, právo na opravu a vymazanie osobných údajov, právo na obmedzenie spracúvania, právo podať sťažnosť Úradu na ochranu osobných údajov Slovenskej republiky. Bližšie informácie týkajúce sa spracúvania a ochrany osobných údajov sú dostupné na webovom sídle Environmentálneho fondu.</t>
  </si>
  <si>
    <t>H. OCHRANA OSOBNÝCH ÚDAJOV - GDPR</t>
  </si>
  <si>
    <t>I. Povinné prílohy</t>
  </si>
  <si>
    <r>
      <t xml:space="preserve">Reálna spotreba celkovej elektrickej energie </t>
    </r>
    <r>
      <rPr>
        <sz val="7"/>
        <rFont val="Arial"/>
        <family val="2"/>
        <charset val="238"/>
      </rPr>
      <t>(MWh)</t>
    </r>
  </si>
  <si>
    <r>
      <t xml:space="preserve">Cena dopadu </t>
    </r>
    <r>
      <rPr>
        <sz val="8"/>
        <rFont val="Arial"/>
        <family val="2"/>
        <charset val="238"/>
      </rPr>
      <t>(€/MWh)</t>
    </r>
  </si>
  <si>
    <t>F. Výška požadovanej pomoci (kompenzácie za rok 2020)</t>
  </si>
  <si>
    <r>
      <rPr>
        <b/>
        <sz val="10"/>
        <color theme="1"/>
        <rFont val="Arial"/>
        <family val="2"/>
        <charset val="238"/>
      </rPr>
      <t>ŽIADOSŤ O KOMPENZÁCIU ZA ROK 2020</t>
    </r>
    <r>
      <rPr>
        <sz val="10"/>
        <color theme="1"/>
        <rFont val="Arial"/>
        <family val="2"/>
        <charset val="238"/>
      </rPr>
      <t xml:space="preserve">
v zmysle §4a  zákona č. 587/2004 Z. z. o Environmentálnom fonde a o zmene
a doplnení niektorých zákonov v znení neskorších predpisov a Výzvy č. K-1/2021</t>
    </r>
  </si>
  <si>
    <t>Príloha č. 8 Čestné vyhlásenie štatutárneho orgánu žiadateľa o kompenzáciu za rok 2020 (vysporiadanie vzťahov so štátnym rozpočtom)</t>
  </si>
  <si>
    <t>Príloha č. 9 Čestné vyhlásenie štatutárneho orgánu žiadateľa o kompenzáciu za rok 2020 (vedenie výkonu rozhodnutia)</t>
  </si>
  <si>
    <t>Príloha č. 10 Zmluva s dodávateľom elektrickej energie na rok 2020</t>
  </si>
  <si>
    <t>6.</t>
  </si>
  <si>
    <t>7.</t>
  </si>
  <si>
    <t>10.</t>
  </si>
  <si>
    <t>9.</t>
  </si>
  <si>
    <t>8.</t>
  </si>
  <si>
    <t>b) potvrdenia z poisťovní sú kompletné a v iných poisťovniach nie sú poistení žiadni zamestnanci žiadateľa,</t>
  </si>
  <si>
    <r>
      <t xml:space="preserve">c) voči subjektu žiadateľa nie je vedený výkon rozhodnutia </t>
    </r>
    <r>
      <rPr>
        <sz val="8"/>
        <color theme="1"/>
        <rFont val="Calibri"/>
        <family val="2"/>
        <charset val="238"/>
        <scheme val="minor"/>
      </rPr>
      <t>(napr. zákon Národnej rady Slovenskej republiky č. 233/1995 Z. z. o súdnych exekútoroch a exekučnej činnosti (Exekučný poriadok) a o zmene a doplnení ďalších zákonov v znení neskorších predpisov, zákon Slovenskej národnej rady č. 511/1992 Zb. o správe daní a poplatkov a o zmenách v sústave územných finančných orgánov v znení neskorších predpisov),</t>
    </r>
  </si>
  <si>
    <r>
      <t xml:space="preserve">d) subjekt žiadateľa nie je podnikom v ťažkostiach </t>
    </r>
    <r>
      <rPr>
        <sz val="8"/>
        <color theme="1"/>
        <rFont val="Calibri"/>
        <family val="2"/>
        <charset val="238"/>
        <scheme val="minor"/>
      </rPr>
      <t>(v zmysle Usmernenia štátnej pomoci na záchranu a reštrukturalizáciu nefinančných podnikov v ťažkostiach),</t>
    </r>
  </si>
  <si>
    <t>e) sa voči subjektu žiadateľa nenárokuje vrátenie pomoci na základe predchádzajúceho rozhodnutia Európskej komisie, ktorým bola poskytnutá pomoc označená za neoprávnenú a nezlučiteľnú s vnútorným trhom.</t>
  </si>
  <si>
    <t>f) boli v registri účtovných závierok uložené: .</t>
  </si>
  <si>
    <t>- účtovná závierka za posledné účtovné obdobie</t>
  </si>
  <si>
    <t>- výročné správy za tri posledné po sebe nasledujúce kalendárne roky alebo hospodárske roky, resp. za posledný kalendárny rok alebo hospodársky rok (ak relevantné)</t>
  </si>
  <si>
    <r>
      <rPr>
        <b/>
        <sz val="10"/>
        <color theme="1"/>
        <rFont val="Calibri"/>
        <family val="2"/>
        <charset val="238"/>
        <scheme val="minor"/>
      </rPr>
      <t>Som/sme si vedomý/-í možných trestných následkov a sankcií, ktoré vyplývajú z uvedenia nepravdivých alebo neúplných údajov. Zaväzujem/-e sa bezodkladne písomne informovať o všetkých zmenách, ktoré sa týkajú vyššie uvedených údajov a skutočností.</t>
    </r>
    <r>
      <rPr>
        <sz val="10"/>
        <color theme="1"/>
        <rFont val="Calibri"/>
        <family val="2"/>
        <charset val="238"/>
        <scheme val="minor"/>
      </rPr>
      <t xml:space="preserve">
Súhlasím/-e so spracovaním údajov uvedených v tejto žiadosti. Zároveň potvrdzujem/-e, že údaje uvedené v prílohách žiadosti uvádzajúcich Bilančné údaje jednotlivých prevádzok a v rámci overenia 5% kritéria podliehajú obchodnému tajomstvu.</t>
    </r>
  </si>
  <si>
    <t>Doplupodpísaný/-í  zodpovedný/-í/štatutárny/-i zástupca/-ovia čestne vyhlasujem/-e, že: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</si>
</sst>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_ ;\-#,##0.00\ "/>
    <numFmt numFmtId="166" formatCode="000\ 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0" tint="-0.249977111117893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8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double">
        <color indexed="64"/>
      </bottom>
      <diagonal/>
    </border>
    <border>
      <left/>
      <right/>
      <top style="medium">
        <color theme="1" tint="0.499984740745262"/>
      </top>
      <bottom style="double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double">
        <color indexed="64"/>
      </bottom>
      <diagonal/>
    </border>
    <border>
      <left style="medium">
        <color theme="1" tint="0.499984740745262"/>
      </left>
      <right/>
      <top/>
      <bottom/>
      <diagonal/>
    </border>
    <border>
      <left/>
      <right/>
      <top style="double">
        <color indexed="64"/>
      </top>
      <bottom style="thin">
        <color rgb="FFECECEC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medium">
        <color theme="1" tint="0.499984740745262"/>
      </right>
      <top style="thin">
        <color rgb="FFECECEC"/>
      </top>
      <bottom style="thin">
        <color rgb="FFECECEC"/>
      </bottom>
      <diagonal/>
    </border>
    <border>
      <left style="medium">
        <color theme="1" tint="0.499984740745262"/>
      </left>
      <right/>
      <top style="thin">
        <color rgb="FFECECEC"/>
      </top>
      <bottom style="thin">
        <color rgb="FFECECEC"/>
      </bottom>
      <diagonal/>
    </border>
    <border>
      <left/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medium">
        <color theme="1" tint="0.499984740745262"/>
      </left>
      <right style="thin">
        <color rgb="FFECECEC"/>
      </right>
      <top style="thin">
        <color rgb="FFECECEC"/>
      </top>
      <bottom style="medium">
        <color theme="1" tint="0.34998626667073579"/>
      </bottom>
      <diagonal/>
    </border>
    <border>
      <left style="thin">
        <color rgb="FFECECEC"/>
      </left>
      <right/>
      <top style="thin">
        <color rgb="FFECECEC"/>
      </top>
      <bottom style="medium">
        <color theme="1" tint="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1" tint="0.34998626667073579"/>
      </bottom>
      <diagonal/>
    </border>
    <border>
      <left/>
      <right style="medium">
        <color theme="1" tint="0.499984740745262"/>
      </right>
      <top style="thin">
        <color rgb="FFECECEC"/>
      </top>
      <bottom style="medium">
        <color theme="1" tint="0.34998626667073579"/>
      </bottom>
      <diagonal/>
    </border>
    <border>
      <left style="thin">
        <color rgb="FFECECEC"/>
      </left>
      <right style="medium">
        <color theme="1" tint="0.499984740745262"/>
      </right>
      <top style="thin">
        <color rgb="FFECECEC"/>
      </top>
      <bottom/>
      <diagonal/>
    </border>
    <border>
      <left style="thin">
        <color rgb="FFECECEC"/>
      </left>
      <right style="medium">
        <color theme="1" tint="0.499984740745262"/>
      </right>
      <top/>
      <bottom style="thin">
        <color rgb="FFECECEC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CECEC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  <border>
      <left style="thin">
        <color rgb="FFECECEC"/>
      </left>
      <right style="thin">
        <color rgb="FFECECEC"/>
      </right>
      <top/>
      <bottom style="thin">
        <color rgb="FFECECEC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3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0" fontId="0" fillId="0" borderId="20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6" fillId="0" borderId="54" xfId="0" applyFont="1" applyFill="1" applyBorder="1" applyAlignment="1" applyProtection="1">
      <alignment horizontal="left"/>
      <protection hidden="1"/>
    </xf>
    <xf numFmtId="0" fontId="6" fillId="0" borderId="55" xfId="0" applyFont="1" applyFill="1" applyBorder="1" applyAlignment="1" applyProtection="1">
      <alignment horizontal="left"/>
      <protection hidden="1"/>
    </xf>
    <xf numFmtId="0" fontId="12" fillId="0" borderId="55" xfId="0" applyFont="1" applyFill="1" applyBorder="1" applyAlignment="1" applyProtection="1">
      <alignment horizontal="left"/>
      <protection hidden="1"/>
    </xf>
    <xf numFmtId="0" fontId="6" fillId="0" borderId="56" xfId="0" applyFont="1" applyFill="1" applyBorder="1" applyAlignment="1" applyProtection="1">
      <alignment horizontal="left"/>
      <protection hidden="1"/>
    </xf>
    <xf numFmtId="0" fontId="13" fillId="0" borderId="18" xfId="0" applyFont="1" applyFill="1" applyBorder="1" applyAlignment="1" applyProtection="1">
      <alignment horizontal="left"/>
      <protection hidden="1"/>
    </xf>
    <xf numFmtId="0" fontId="6" fillId="0" borderId="22" xfId="0" applyFont="1" applyFill="1" applyBorder="1" applyAlignment="1" applyProtection="1">
      <alignment horizontal="left"/>
      <protection hidden="1"/>
    </xf>
    <xf numFmtId="0" fontId="6" fillId="0" borderId="23" xfId="0" applyFont="1" applyFill="1" applyBorder="1" applyAlignment="1" applyProtection="1">
      <alignment horizontal="left"/>
      <protection hidden="1"/>
    </xf>
    <xf numFmtId="0" fontId="12" fillId="0" borderId="23" xfId="0" applyFont="1" applyFill="1" applyBorder="1" applyAlignment="1" applyProtection="1">
      <alignment horizontal="left"/>
      <protection hidden="1"/>
    </xf>
    <xf numFmtId="0" fontId="6" fillId="0" borderId="24" xfId="0" applyFont="1" applyFill="1" applyBorder="1" applyAlignment="1" applyProtection="1">
      <alignment horizontal="left"/>
      <protection hidden="1"/>
    </xf>
    <xf numFmtId="0" fontId="14" fillId="0" borderId="20" xfId="0" applyFont="1" applyBorder="1" applyAlignment="1" applyProtection="1">
      <alignment horizontal="right"/>
      <protection hidden="1"/>
    </xf>
    <xf numFmtId="0" fontId="10" fillId="0" borderId="20" xfId="0" applyFont="1" applyBorder="1" applyAlignment="1" applyProtection="1">
      <alignment horizontal="right"/>
      <protection hidden="1"/>
    </xf>
    <xf numFmtId="0" fontId="10" fillId="0" borderId="20" xfId="0" applyFont="1" applyBorder="1" applyAlignment="1" applyProtection="1">
      <alignment horizontal="left"/>
      <protection hidden="1"/>
    </xf>
    <xf numFmtId="0" fontId="11" fillId="0" borderId="22" xfId="0" applyFont="1" applyFill="1" applyBorder="1" applyAlignment="1" applyProtection="1">
      <alignment horizontal="left"/>
      <protection hidden="1"/>
    </xf>
    <xf numFmtId="0" fontId="11" fillId="0" borderId="23" xfId="0" applyFont="1" applyFill="1" applyBorder="1" applyAlignment="1" applyProtection="1">
      <alignment horizontal="left"/>
      <protection hidden="1"/>
    </xf>
    <xf numFmtId="0" fontId="11" fillId="0" borderId="24" xfId="0" applyFont="1" applyFill="1" applyBorder="1" applyAlignment="1" applyProtection="1">
      <alignment horizontal="left"/>
      <protection hidden="1"/>
    </xf>
    <xf numFmtId="0" fontId="6" fillId="0" borderId="20" xfId="0" applyFont="1" applyFill="1" applyBorder="1" applyAlignment="1" applyProtection="1">
      <alignment horizontal="left"/>
      <protection hidden="1"/>
    </xf>
    <xf numFmtId="0" fontId="6" fillId="0" borderId="21" xfId="0" applyFont="1" applyFill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protection hidden="1"/>
    </xf>
    <xf numFmtId="0" fontId="10" fillId="0" borderId="21" xfId="0" applyFont="1" applyBorder="1" applyAlignment="1" applyProtection="1">
      <alignment horizontal="left"/>
      <protection hidden="1"/>
    </xf>
    <xf numFmtId="0" fontId="13" fillId="0" borderId="28" xfId="0" applyFont="1" applyBorder="1" applyAlignment="1" applyProtection="1">
      <alignment horizontal="right"/>
      <protection hidden="1"/>
    </xf>
    <xf numFmtId="0" fontId="13" fillId="4" borderId="1" xfId="0" applyNumberFormat="1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0" borderId="21" xfId="0" applyFont="1" applyFill="1" applyBorder="1" applyAlignment="1" applyProtection="1">
      <alignment horizontal="left"/>
      <protection hidden="1"/>
    </xf>
    <xf numFmtId="0" fontId="13" fillId="0" borderId="22" xfId="0" applyFont="1" applyBorder="1" applyAlignment="1" applyProtection="1">
      <alignment horizontal="right"/>
      <protection hidden="1"/>
    </xf>
    <xf numFmtId="0" fontId="13" fillId="0" borderId="23" xfId="0" applyNumberFormat="1" applyFont="1" applyFill="1" applyBorder="1" applyAlignment="1" applyProtection="1">
      <alignment horizontal="left"/>
      <protection hidden="1"/>
    </xf>
    <xf numFmtId="0" fontId="12" fillId="0" borderId="24" xfId="0" applyFont="1" applyFill="1" applyBorder="1" applyAlignment="1" applyProtection="1">
      <alignment horizontal="left"/>
      <protection hidden="1"/>
    </xf>
    <xf numFmtId="0" fontId="13" fillId="0" borderId="22" xfId="0" applyFont="1" applyFill="1" applyBorder="1" applyAlignment="1" applyProtection="1">
      <alignment horizontal="right"/>
      <protection hidden="1"/>
    </xf>
    <xf numFmtId="0" fontId="13" fillId="0" borderId="23" xfId="0" applyFont="1" applyFill="1" applyBorder="1" applyAlignment="1" applyProtection="1">
      <alignment horizontal="left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3" fillId="0" borderId="2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 wrapText="1"/>
      <protection hidden="1"/>
    </xf>
    <xf numFmtId="0" fontId="16" fillId="0" borderId="21" xfId="0" applyFont="1" applyBorder="1" applyAlignment="1" applyProtection="1">
      <alignment horizontal="left" wrapText="1"/>
      <protection hidden="1"/>
    </xf>
    <xf numFmtId="0" fontId="11" fillId="0" borderId="30" xfId="0" applyFont="1" applyFill="1" applyBorder="1" applyAlignment="1" applyProtection="1">
      <alignment horizontal="right"/>
      <protection hidden="1"/>
    </xf>
    <xf numFmtId="0" fontId="11" fillId="0" borderId="2" xfId="0" applyFont="1" applyFill="1" applyBorder="1" applyAlignment="1" applyProtection="1">
      <alignment horizontal="right"/>
      <protection hidden="1"/>
    </xf>
    <xf numFmtId="0" fontId="10" fillId="0" borderId="34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 horizontal="center"/>
      <protection hidden="1"/>
    </xf>
    <xf numFmtId="0" fontId="10" fillId="0" borderId="36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Protection="1">
      <protection hidden="1"/>
    </xf>
    <xf numFmtId="0" fontId="14" fillId="0" borderId="36" xfId="0" applyFont="1" applyFill="1" applyBorder="1" applyProtection="1">
      <protection hidden="1"/>
    </xf>
    <xf numFmtId="0" fontId="20" fillId="0" borderId="39" xfId="0" applyFont="1" applyFill="1" applyBorder="1" applyAlignment="1" applyProtection="1">
      <alignment horizontal="center" vertical="center"/>
      <protection hidden="1"/>
    </xf>
    <xf numFmtId="4" fontId="21" fillId="0" borderId="38" xfId="0" applyNumberFormat="1" applyFont="1" applyFill="1" applyBorder="1" applyAlignment="1" applyProtection="1">
      <alignment vertical="center"/>
      <protection hidden="1"/>
    </xf>
    <xf numFmtId="4" fontId="21" fillId="0" borderId="39" xfId="0" applyNumberFormat="1" applyFont="1" applyFill="1" applyBorder="1" applyAlignment="1" applyProtection="1">
      <alignment vertical="center"/>
      <protection hidden="1"/>
    </xf>
    <xf numFmtId="4" fontId="21" fillId="0" borderId="38" xfId="0" applyNumberFormat="1" applyFont="1" applyFill="1" applyBorder="1" applyAlignment="1" applyProtection="1">
      <alignment horizontal="center" vertical="center"/>
      <protection hidden="1"/>
    </xf>
    <xf numFmtId="4" fontId="19" fillId="0" borderId="38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6" borderId="37" xfId="0" applyFont="1" applyFill="1" applyBorder="1" applyAlignment="1" applyProtection="1">
      <alignment horizontal="center" vertical="center"/>
      <protection hidden="1"/>
    </xf>
    <xf numFmtId="0" fontId="13" fillId="6" borderId="38" xfId="0" applyFont="1" applyFill="1" applyBorder="1" applyAlignment="1" applyProtection="1">
      <alignment horizontal="center" vertical="center" wrapText="1"/>
      <protection hidden="1"/>
    </xf>
    <xf numFmtId="0" fontId="24" fillId="6" borderId="37" xfId="0" applyFont="1" applyFill="1" applyBorder="1" applyAlignment="1" applyProtection="1">
      <alignment vertical="center" wrapText="1"/>
      <protection hidden="1"/>
    </xf>
    <xf numFmtId="0" fontId="24" fillId="6" borderId="38" xfId="0" applyFont="1" applyFill="1" applyBorder="1" applyAlignment="1" applyProtection="1">
      <alignment horizontal="center" vertical="center" wrapText="1"/>
      <protection hidden="1"/>
    </xf>
    <xf numFmtId="164" fontId="21" fillId="0" borderId="38" xfId="0" applyNumberFormat="1" applyFont="1" applyFill="1" applyBorder="1" applyAlignment="1" applyProtection="1">
      <alignment horizontal="center" vertical="center"/>
      <protection hidden="1"/>
    </xf>
    <xf numFmtId="10" fontId="27" fillId="0" borderId="44" xfId="0" applyNumberFormat="1" applyFont="1" applyFill="1" applyBorder="1" applyAlignment="1" applyProtection="1">
      <alignment horizontal="center" vertical="center" wrapText="1"/>
      <protection hidden="1"/>
    </xf>
    <xf numFmtId="4" fontId="21" fillId="0" borderId="45" xfId="0" applyNumberFormat="1" applyFont="1" applyFill="1" applyBorder="1" applyAlignment="1" applyProtection="1">
      <alignment vertical="center"/>
      <protection hidden="1"/>
    </xf>
    <xf numFmtId="0" fontId="10" fillId="0" borderId="20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10" fillId="0" borderId="21" xfId="0" applyFont="1" applyBorder="1" applyProtection="1">
      <protection hidden="1"/>
    </xf>
    <xf numFmtId="0" fontId="11" fillId="4" borderId="1" xfId="0" applyNumberFormat="1" applyFont="1" applyFill="1" applyBorder="1" applyAlignment="1" applyProtection="1">
      <alignment horizontal="left"/>
      <protection hidden="1"/>
    </xf>
    <xf numFmtId="0" fontId="13" fillId="0" borderId="14" xfId="0" applyFont="1" applyFill="1" applyBorder="1" applyAlignment="1" applyProtection="1">
      <protection hidden="1"/>
    </xf>
    <xf numFmtId="0" fontId="10" fillId="0" borderId="14" xfId="0" applyFont="1" applyFill="1" applyBorder="1" applyAlignment="1" applyProtection="1">
      <alignment horizontal="left"/>
      <protection hidden="1"/>
    </xf>
    <xf numFmtId="0" fontId="10" fillId="0" borderId="17" xfId="0" applyFont="1" applyBorder="1" applyAlignment="1" applyProtection="1">
      <alignment horizontal="left"/>
      <protection hidden="1"/>
    </xf>
    <xf numFmtId="0" fontId="13" fillId="4" borderId="51" xfId="0" applyFont="1" applyFill="1" applyBorder="1" applyAlignment="1" applyProtection="1">
      <alignment horizontal="center" wrapText="1"/>
      <protection hidden="1"/>
    </xf>
    <xf numFmtId="0" fontId="11" fillId="4" borderId="51" xfId="0" applyFont="1" applyFill="1" applyBorder="1" applyProtection="1">
      <protection hidden="1"/>
    </xf>
    <xf numFmtId="0" fontId="12" fillId="0" borderId="20" xfId="0" applyFont="1" applyBorder="1" applyAlignment="1" applyProtection="1">
      <alignment horizontal="left" wrapText="1"/>
      <protection hidden="1"/>
    </xf>
    <xf numFmtId="0" fontId="12" fillId="0" borderId="0" xfId="0" applyFont="1" applyBorder="1" applyAlignment="1" applyProtection="1">
      <alignment horizontal="left" wrapText="1"/>
      <protection hidden="1"/>
    </xf>
    <xf numFmtId="2" fontId="12" fillId="0" borderId="0" xfId="0" applyNumberFormat="1" applyFont="1" applyFill="1" applyBorder="1" applyAlignment="1" applyProtection="1">
      <alignment horizontal="right"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12" fillId="0" borderId="21" xfId="0" applyFont="1" applyBorder="1" applyAlignment="1" applyProtection="1">
      <alignment wrapText="1"/>
      <protection hidden="1"/>
    </xf>
    <xf numFmtId="0" fontId="12" fillId="0" borderId="14" xfId="0" applyFont="1" applyBorder="1" applyAlignment="1" applyProtection="1">
      <protection hidden="1"/>
    </xf>
    <xf numFmtId="0" fontId="14" fillId="0" borderId="28" xfId="0" applyFont="1" applyBorder="1" applyProtection="1">
      <protection hidden="1"/>
    </xf>
    <xf numFmtId="0" fontId="14" fillId="4" borderId="1" xfId="0" applyFont="1" applyFill="1" applyBorder="1" applyAlignment="1" applyProtection="1">
      <alignment wrapText="1"/>
      <protection hidden="1"/>
    </xf>
    <xf numFmtId="0" fontId="14" fillId="4" borderId="1" xfId="0" applyFont="1" applyFill="1" applyBorder="1" applyProtection="1">
      <protection hidden="1"/>
    </xf>
    <xf numFmtId="0" fontId="14" fillId="4" borderId="51" xfId="0" applyFont="1" applyFill="1" applyBorder="1" applyAlignment="1" applyProtection="1">
      <protection hidden="1"/>
    </xf>
    <xf numFmtId="0" fontId="11" fillId="3" borderId="18" xfId="0" applyFont="1" applyFill="1" applyBorder="1" applyProtection="1">
      <protection locked="0" hidden="1"/>
    </xf>
    <xf numFmtId="0" fontId="10" fillId="0" borderId="0" xfId="0" applyFont="1" applyFill="1" applyBorder="1" applyProtection="1">
      <protection hidden="1"/>
    </xf>
    <xf numFmtId="0" fontId="10" fillId="0" borderId="21" xfId="0" applyFont="1" applyFill="1" applyBorder="1" applyProtection="1">
      <protection hidden="1"/>
    </xf>
    <xf numFmtId="0" fontId="28" fillId="0" borderId="20" xfId="0" applyFont="1" applyFill="1" applyBorder="1" applyAlignment="1" applyProtection="1">
      <alignment horizontal="right" wrapText="1"/>
      <protection hidden="1"/>
    </xf>
    <xf numFmtId="0" fontId="28" fillId="0" borderId="0" xfId="0" applyFont="1" applyFill="1" applyBorder="1" applyAlignment="1" applyProtection="1">
      <alignment horizontal="right" wrapText="1"/>
      <protection hidden="1"/>
    </xf>
    <xf numFmtId="0" fontId="11" fillId="0" borderId="0" xfId="0" applyFont="1" applyFill="1" applyBorder="1" applyProtection="1">
      <protection hidden="1"/>
    </xf>
    <xf numFmtId="0" fontId="10" fillId="0" borderId="22" xfId="0" applyFont="1" applyBorder="1" applyProtection="1">
      <protection hidden="1"/>
    </xf>
    <xf numFmtId="0" fontId="10" fillId="0" borderId="23" xfId="0" applyFont="1" applyBorder="1" applyProtection="1">
      <protection hidden="1"/>
    </xf>
    <xf numFmtId="0" fontId="10" fillId="0" borderId="24" xfId="0" applyFont="1" applyBorder="1" applyProtection="1">
      <protection hidden="1"/>
    </xf>
    <xf numFmtId="0" fontId="6" fillId="4" borderId="1" xfId="0" applyFont="1" applyFill="1" applyBorder="1" applyAlignment="1" applyProtection="1">
      <alignment wrapText="1"/>
      <protection hidden="1"/>
    </xf>
    <xf numFmtId="0" fontId="6" fillId="0" borderId="28" xfId="0" applyFont="1" applyFill="1" applyBorder="1" applyAlignment="1" applyProtection="1">
      <alignment wrapText="1"/>
      <protection hidden="1"/>
    </xf>
    <xf numFmtId="0" fontId="6" fillId="4" borderId="51" xfId="0" applyFont="1" applyFill="1" applyBorder="1" applyAlignment="1" applyProtection="1">
      <alignment wrapText="1"/>
      <protection hidden="1"/>
    </xf>
    <xf numFmtId="0" fontId="6" fillId="7" borderId="1" xfId="0" applyFont="1" applyFill="1" applyBorder="1" applyAlignment="1" applyProtection="1">
      <protection hidden="1"/>
    </xf>
    <xf numFmtId="164" fontId="21" fillId="7" borderId="38" xfId="0" applyNumberFormat="1" applyFont="1" applyFill="1" applyBorder="1" applyAlignment="1" applyProtection="1">
      <alignment horizontal="center" vertical="center"/>
      <protection hidden="1"/>
    </xf>
    <xf numFmtId="0" fontId="19" fillId="6" borderId="38" xfId="0" applyFont="1" applyFill="1" applyBorder="1" applyAlignment="1" applyProtection="1">
      <alignment horizontal="center" vertical="center"/>
      <protection hidden="1"/>
    </xf>
    <xf numFmtId="0" fontId="29" fillId="8" borderId="0" xfId="0" applyFont="1" applyFill="1"/>
    <xf numFmtId="0" fontId="11" fillId="4" borderId="19" xfId="0" applyFont="1" applyFill="1" applyBorder="1" applyAlignment="1" applyProtection="1">
      <alignment wrapText="1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locked="0" hidden="1"/>
    </xf>
    <xf numFmtId="0" fontId="13" fillId="0" borderId="1" xfId="0" applyFont="1" applyFill="1" applyBorder="1" applyAlignment="1" applyProtection="1">
      <alignment horizontal="left"/>
      <protection hidden="1"/>
    </xf>
    <xf numFmtId="166" fontId="6" fillId="2" borderId="19" xfId="0" applyNumberFormat="1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4" fontId="23" fillId="2" borderId="38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hidden="1"/>
    </xf>
    <xf numFmtId="0" fontId="29" fillId="8" borderId="0" xfId="0" applyFont="1" applyFill="1" applyProtection="1">
      <protection hidden="1"/>
    </xf>
    <xf numFmtId="0" fontId="10" fillId="0" borderId="22" xfId="0" applyFont="1" applyBorder="1" applyAlignment="1" applyProtection="1">
      <alignment horizontal="left"/>
      <protection hidden="1"/>
    </xf>
    <xf numFmtId="0" fontId="10" fillId="0" borderId="23" xfId="0" applyFont="1" applyBorder="1" applyAlignment="1" applyProtection="1">
      <alignment horizontal="left"/>
      <protection hidden="1"/>
    </xf>
    <xf numFmtId="0" fontId="10" fillId="0" borderId="24" xfId="0" applyFont="1" applyBorder="1" applyAlignment="1" applyProtection="1">
      <alignment horizontal="left"/>
      <protection hidden="1"/>
    </xf>
    <xf numFmtId="49" fontId="0" fillId="0" borderId="20" xfId="0" applyNumberFormat="1" applyFill="1" applyBorder="1" applyAlignment="1" applyProtection="1">
      <alignment horizontal="left" wrapText="1"/>
      <protection hidden="1"/>
    </xf>
    <xf numFmtId="49" fontId="0" fillId="0" borderId="0" xfId="0" applyNumberFormat="1" applyFill="1" applyBorder="1" applyAlignment="1" applyProtection="1">
      <alignment horizontal="left" wrapText="1"/>
      <protection hidden="1"/>
    </xf>
    <xf numFmtId="49" fontId="0" fillId="0" borderId="21" xfId="0" applyNumberFormat="1" applyFill="1" applyBorder="1" applyAlignment="1" applyProtection="1">
      <alignment horizontal="left" wrapText="1"/>
      <protection hidden="1"/>
    </xf>
    <xf numFmtId="0" fontId="31" fillId="0" borderId="20" xfId="0" applyFont="1" applyBorder="1" applyAlignment="1" applyProtection="1">
      <alignment horizontal="left" wrapText="1"/>
      <protection hidden="1"/>
    </xf>
    <xf numFmtId="0" fontId="31" fillId="0" borderId="0" xfId="0" applyFont="1" applyBorder="1" applyAlignment="1" applyProtection="1">
      <alignment horizontal="left" wrapText="1"/>
      <protection hidden="1"/>
    </xf>
    <xf numFmtId="0" fontId="31" fillId="0" borderId="21" xfId="0" applyFont="1" applyBorder="1" applyAlignment="1" applyProtection="1">
      <alignment horizontal="left" wrapText="1"/>
      <protection hidden="1"/>
    </xf>
    <xf numFmtId="0" fontId="13" fillId="0" borderId="1" xfId="0" applyFont="1" applyFill="1" applyBorder="1" applyAlignment="1" applyProtection="1">
      <alignment horizontal="left"/>
      <protection hidden="1"/>
    </xf>
    <xf numFmtId="0" fontId="13" fillId="0" borderId="51" xfId="0" applyFont="1" applyFill="1" applyBorder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29" xfId="0" applyFont="1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21" xfId="0" applyFill="1" applyBorder="1" applyAlignment="1" applyProtection="1">
      <alignment horizontal="left" wrapText="1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51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/>
      <protection locked="0"/>
    </xf>
    <xf numFmtId="0" fontId="6" fillId="2" borderId="15" xfId="0" applyFont="1" applyFill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 wrapText="1"/>
      <protection hidden="1"/>
    </xf>
    <xf numFmtId="0" fontId="7" fillId="0" borderId="26" xfId="0" applyFont="1" applyBorder="1" applyAlignment="1" applyProtection="1">
      <alignment horizontal="left" wrapText="1"/>
      <protection hidden="1"/>
    </xf>
    <xf numFmtId="0" fontId="7" fillId="0" borderId="27" xfId="0" applyFont="1" applyBorder="1" applyAlignment="1" applyProtection="1">
      <alignment horizontal="left" wrapText="1"/>
      <protection hidden="1"/>
    </xf>
    <xf numFmtId="0" fontId="6" fillId="4" borderId="16" xfId="0" applyFont="1" applyFill="1" applyBorder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6" fillId="4" borderId="17" xfId="0" applyFont="1" applyFill="1" applyBorder="1" applyAlignment="1" applyProtection="1">
      <alignment horizontal="left"/>
      <protection hidden="1"/>
    </xf>
    <xf numFmtId="0" fontId="13" fillId="0" borderId="8" xfId="0" applyFont="1" applyFill="1" applyBorder="1" applyAlignment="1" applyProtection="1">
      <alignment horizontal="left"/>
      <protection hidden="1"/>
    </xf>
    <xf numFmtId="0" fontId="13" fillId="0" borderId="9" xfId="0" applyFont="1" applyFill="1" applyBorder="1" applyAlignment="1" applyProtection="1">
      <alignment horizontal="left"/>
      <protection hidden="1"/>
    </xf>
    <xf numFmtId="0" fontId="13" fillId="0" borderId="10" xfId="0" applyFont="1" applyFill="1" applyBorder="1" applyAlignment="1" applyProtection="1">
      <alignment horizontal="left"/>
      <protection hidden="1"/>
    </xf>
    <xf numFmtId="0" fontId="13" fillId="0" borderId="11" xfId="0" applyFont="1" applyFill="1" applyBorder="1" applyAlignment="1" applyProtection="1">
      <alignment horizontal="left"/>
      <protection hidden="1"/>
    </xf>
    <xf numFmtId="0" fontId="13" fillId="0" borderId="12" xfId="0" applyFont="1" applyFill="1" applyBorder="1" applyAlignment="1" applyProtection="1">
      <alignment horizontal="left"/>
      <protection hidden="1"/>
    </xf>
    <xf numFmtId="0" fontId="6" fillId="2" borderId="16" xfId="0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7" fillId="0" borderId="17" xfId="0" applyFont="1" applyFill="1" applyBorder="1" applyAlignment="1" applyProtection="1">
      <alignment horizontal="left"/>
      <protection hidden="1"/>
    </xf>
    <xf numFmtId="0" fontId="6" fillId="3" borderId="16" xfId="0" applyFont="1" applyFill="1" applyBorder="1" applyAlignment="1" applyProtection="1">
      <alignment horizontal="left"/>
      <protection locked="0" hidden="1"/>
    </xf>
    <xf numFmtId="0" fontId="6" fillId="3" borderId="15" xfId="0" applyFont="1" applyFill="1" applyBorder="1" applyAlignment="1" applyProtection="1">
      <alignment horizontal="left"/>
      <protection locked="0" hidden="1"/>
    </xf>
    <xf numFmtId="0" fontId="2" fillId="0" borderId="49" xfId="0" applyFont="1" applyBorder="1" applyAlignment="1" applyProtection="1">
      <alignment horizontal="center" vertical="top"/>
      <protection hidden="1"/>
    </xf>
    <xf numFmtId="0" fontId="2" fillId="0" borderId="50" xfId="0" applyFont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/>
      <protection hidden="1"/>
    </xf>
    <xf numFmtId="0" fontId="2" fillId="0" borderId="51" xfId="0" applyFont="1" applyBorder="1" applyAlignment="1" applyProtection="1">
      <alignment horizontal="center" vertical="top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/>
      <protection hidden="1"/>
    </xf>
    <xf numFmtId="0" fontId="11" fillId="0" borderId="54" xfId="0" applyFont="1" applyBorder="1" applyAlignment="1" applyProtection="1">
      <alignment horizontal="center" vertical="center" wrapText="1"/>
      <protection hidden="1"/>
    </xf>
    <xf numFmtId="0" fontId="11" fillId="0" borderId="55" xfId="0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51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left"/>
      <protection hidden="1"/>
    </xf>
    <xf numFmtId="0" fontId="7" fillId="0" borderId="6" xfId="0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horizontal="left"/>
      <protection hidden="1"/>
    </xf>
    <xf numFmtId="0" fontId="6" fillId="3" borderId="28" xfId="0" applyFont="1" applyFill="1" applyBorder="1" applyAlignment="1" applyProtection="1">
      <alignment horizontal="left"/>
      <protection locked="0" hidden="1"/>
    </xf>
    <xf numFmtId="0" fontId="6" fillId="3" borderId="1" xfId="0" applyFont="1" applyFill="1" applyBorder="1" applyAlignment="1" applyProtection="1">
      <alignment horizontal="left"/>
      <protection locked="0" hidden="1"/>
    </xf>
    <xf numFmtId="0" fontId="7" fillId="0" borderId="5" xfId="0" applyFont="1" applyBorder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left"/>
      <protection hidden="1"/>
    </xf>
    <xf numFmtId="0" fontId="7" fillId="0" borderId="7" xfId="0" applyFont="1" applyBorder="1" applyAlignment="1" applyProtection="1">
      <alignment horizontal="left"/>
      <protection hidden="1"/>
    </xf>
    <xf numFmtId="0" fontId="7" fillId="0" borderId="25" xfId="0" applyFont="1" applyBorder="1" applyAlignment="1" applyProtection="1">
      <alignment horizontal="left"/>
      <protection hidden="1"/>
    </xf>
    <xf numFmtId="0" fontId="7" fillId="0" borderId="26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 horizontal="left"/>
      <protection hidden="1"/>
    </xf>
    <xf numFmtId="0" fontId="11" fillId="0" borderId="30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0" fontId="11" fillId="0" borderId="29" xfId="0" applyFont="1" applyFill="1" applyBorder="1" applyAlignment="1" applyProtection="1">
      <alignment horizontal="left" wrapText="1"/>
      <protection hidden="1"/>
    </xf>
    <xf numFmtId="165" fontId="6" fillId="4" borderId="28" xfId="2" applyNumberFormat="1" applyFont="1" applyFill="1" applyBorder="1" applyAlignment="1" applyProtection="1">
      <alignment horizontal="right"/>
      <protection hidden="1"/>
    </xf>
    <xf numFmtId="165" fontId="6" fillId="4" borderId="1" xfId="2" applyNumberFormat="1" applyFont="1" applyFill="1" applyBorder="1" applyAlignment="1" applyProtection="1">
      <alignment horizontal="right"/>
      <protection hidden="1"/>
    </xf>
    <xf numFmtId="0" fontId="0" fillId="0" borderId="2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1" xfId="0" applyFill="1" applyBorder="1" applyAlignment="1" applyProtection="1">
      <alignment horizontal="left"/>
      <protection hidden="1"/>
    </xf>
    <xf numFmtId="14" fontId="6" fillId="2" borderId="3" xfId="0" applyNumberFormat="1" applyFont="1" applyFill="1" applyBorder="1" applyAlignment="1" applyProtection="1">
      <alignment horizontal="left"/>
      <protection locked="0"/>
    </xf>
    <xf numFmtId="14" fontId="6" fillId="2" borderId="4" xfId="0" applyNumberFormat="1" applyFont="1" applyFill="1" applyBorder="1" applyAlignment="1" applyProtection="1">
      <alignment horizontal="left"/>
      <protection locked="0"/>
    </xf>
    <xf numFmtId="0" fontId="15" fillId="0" borderId="28" xfId="0" applyFont="1" applyFill="1" applyBorder="1" applyAlignment="1" applyProtection="1">
      <alignment horizontal="right"/>
      <protection hidden="1"/>
    </xf>
    <xf numFmtId="0" fontId="15" fillId="0" borderId="1" xfId="0" applyFont="1" applyFill="1" applyBorder="1" applyAlignment="1" applyProtection="1">
      <alignment horizontal="right"/>
      <protection hidden="1"/>
    </xf>
    <xf numFmtId="0" fontId="11" fillId="0" borderId="22" xfId="0" applyFont="1" applyFill="1" applyBorder="1" applyAlignment="1" applyProtection="1">
      <alignment horizontal="left" wrapText="1"/>
      <protection hidden="1"/>
    </xf>
    <xf numFmtId="0" fontId="11" fillId="0" borderId="23" xfId="0" applyFont="1" applyFill="1" applyBorder="1" applyAlignment="1" applyProtection="1">
      <alignment horizontal="left" wrapText="1"/>
      <protection hidden="1"/>
    </xf>
    <xf numFmtId="0" fontId="11" fillId="0" borderId="24" xfId="0" applyFont="1" applyFill="1" applyBorder="1" applyAlignment="1" applyProtection="1">
      <alignment horizontal="left" wrapText="1"/>
      <protection hidden="1"/>
    </xf>
    <xf numFmtId="0" fontId="11" fillId="0" borderId="13" xfId="0" applyFont="1" applyFill="1" applyBorder="1" applyAlignment="1" applyProtection="1">
      <alignment horizontal="left" wrapText="1" shrinkToFit="1"/>
      <protection hidden="1"/>
    </xf>
    <xf numFmtId="0" fontId="11" fillId="0" borderId="14" xfId="0" applyFont="1" applyFill="1" applyBorder="1" applyAlignment="1" applyProtection="1">
      <alignment horizontal="left" wrapText="1" shrinkToFit="1"/>
      <protection hidden="1"/>
    </xf>
    <xf numFmtId="0" fontId="11" fillId="0" borderId="17" xfId="0" applyFont="1" applyFill="1" applyBorder="1" applyAlignment="1" applyProtection="1">
      <alignment horizontal="left" wrapText="1" shrinkToFit="1"/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0" fontId="13" fillId="0" borderId="21" xfId="0" applyFont="1" applyBorder="1" applyAlignment="1" applyProtection="1">
      <alignment horizontal="center" wrapText="1"/>
      <protection hidden="1"/>
    </xf>
    <xf numFmtId="0" fontId="0" fillId="0" borderId="25" xfId="0" applyBorder="1" applyAlignment="1" applyProtection="1">
      <protection hidden="1"/>
    </xf>
    <xf numFmtId="0" fontId="0" fillId="0" borderId="26" xfId="0" applyBorder="1" applyAlignment="1" applyProtection="1">
      <protection hidden="1"/>
    </xf>
    <xf numFmtId="0" fontId="0" fillId="0" borderId="57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48" xfId="0" applyBorder="1" applyAlignment="1" applyProtection="1">
      <protection hidden="1"/>
    </xf>
    <xf numFmtId="0" fontId="6" fillId="0" borderId="20" xfId="0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6" fillId="0" borderId="21" xfId="0" applyFont="1" applyBorder="1" applyAlignment="1" applyProtection="1">
      <alignment horizontal="left" wrapText="1"/>
      <protection hidden="1"/>
    </xf>
    <xf numFmtId="0" fontId="7" fillId="0" borderId="54" xfId="0" applyFont="1" applyBorder="1" applyAlignment="1" applyProtection="1">
      <alignment horizontal="left"/>
      <protection hidden="1"/>
    </xf>
    <xf numFmtId="0" fontId="7" fillId="0" borderId="55" xfId="0" applyFont="1" applyBorder="1" applyAlignment="1" applyProtection="1">
      <alignment horizontal="left"/>
      <protection hidden="1"/>
    </xf>
    <xf numFmtId="0" fontId="7" fillId="0" borderId="56" xfId="0" applyFont="1" applyBorder="1" applyAlignment="1" applyProtection="1">
      <alignment horizontal="left"/>
      <protection hidden="1"/>
    </xf>
    <xf numFmtId="0" fontId="8" fillId="0" borderId="2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21" xfId="0" applyFont="1" applyBorder="1" applyAlignment="1" applyProtection="1">
      <alignment horizontal="left" vertical="top" wrapText="1"/>
      <protection hidden="1"/>
    </xf>
    <xf numFmtId="0" fontId="9" fillId="0" borderId="20" xfId="0" applyFont="1" applyBorder="1" applyAlignment="1" applyProtection="1">
      <alignment horizontal="left" vertical="top" wrapText="1"/>
      <protection hidden="1"/>
    </xf>
    <xf numFmtId="0" fontId="9" fillId="0" borderId="22" xfId="0" applyFont="1" applyBorder="1" applyAlignment="1" applyProtection="1">
      <alignment horizontal="left" vertical="top" wrapText="1"/>
      <protection hidden="1"/>
    </xf>
    <xf numFmtId="0" fontId="9" fillId="0" borderId="23" xfId="0" applyFont="1" applyBorder="1" applyAlignment="1" applyProtection="1">
      <alignment horizontal="left" vertical="top" wrapText="1"/>
      <protection hidden="1"/>
    </xf>
    <xf numFmtId="0" fontId="9" fillId="0" borderId="24" xfId="0" applyFont="1" applyBorder="1" applyAlignment="1" applyProtection="1">
      <alignment horizontal="left" vertical="top" wrapText="1"/>
      <protection hidden="1"/>
    </xf>
    <xf numFmtId="0" fontId="11" fillId="2" borderId="28" xfId="0" applyFont="1" applyFill="1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1" fillId="2" borderId="51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20" fillId="0" borderId="46" xfId="0" applyFont="1" applyFill="1" applyBorder="1" applyAlignment="1" applyProtection="1">
      <alignment horizontal="center" vertical="center"/>
      <protection hidden="1"/>
    </xf>
    <xf numFmtId="0" fontId="20" fillId="0" borderId="47" xfId="0" applyFont="1" applyFill="1" applyBorder="1" applyAlignment="1" applyProtection="1">
      <alignment horizontal="center" vertical="center"/>
      <protection hidden="1"/>
    </xf>
    <xf numFmtId="0" fontId="21" fillId="6" borderId="37" xfId="0" applyFont="1" applyFill="1" applyBorder="1" applyAlignment="1" applyProtection="1">
      <alignment horizontal="left" vertical="center" wrapText="1"/>
      <protection hidden="1"/>
    </xf>
    <xf numFmtId="0" fontId="21" fillId="6" borderId="38" xfId="0" applyFont="1" applyFill="1" applyBorder="1" applyAlignment="1" applyProtection="1">
      <alignment horizontal="left" vertical="center" wrapText="1"/>
      <protection hidden="1"/>
    </xf>
    <xf numFmtId="0" fontId="25" fillId="6" borderId="37" xfId="0" applyFont="1" applyFill="1" applyBorder="1" applyAlignment="1" applyProtection="1">
      <alignment horizontal="left" vertical="center" wrapText="1"/>
      <protection hidden="1"/>
    </xf>
    <xf numFmtId="0" fontId="25" fillId="6" borderId="38" xfId="0" applyFont="1" applyFill="1" applyBorder="1" applyAlignment="1" applyProtection="1">
      <alignment horizontal="left" vertical="center" wrapText="1"/>
      <protection hidden="1"/>
    </xf>
    <xf numFmtId="0" fontId="26" fillId="6" borderId="42" xfId="0" applyFont="1" applyFill="1" applyBorder="1" applyAlignment="1" applyProtection="1">
      <alignment horizontal="left" vertical="center" wrapText="1"/>
      <protection hidden="1"/>
    </xf>
    <xf numFmtId="0" fontId="26" fillId="6" borderId="43" xfId="0" applyFont="1" applyFill="1" applyBorder="1" applyAlignment="1" applyProtection="1">
      <alignment horizontal="left" vertical="center" wrapText="1"/>
      <protection hidden="1"/>
    </xf>
    <xf numFmtId="0" fontId="19" fillId="6" borderId="58" xfId="0" applyFont="1" applyFill="1" applyBorder="1" applyAlignment="1" applyProtection="1">
      <alignment horizontal="center" vertical="center"/>
      <protection hidden="1"/>
    </xf>
    <xf numFmtId="0" fontId="19" fillId="6" borderId="59" xfId="0" applyFont="1" applyFill="1" applyBorder="1" applyAlignment="1" applyProtection="1">
      <alignment horizontal="center" vertical="center"/>
      <protection hidden="1"/>
    </xf>
    <xf numFmtId="0" fontId="19" fillId="6" borderId="38" xfId="0" applyFont="1" applyFill="1" applyBorder="1" applyAlignment="1" applyProtection="1">
      <alignment horizontal="center" vertical="center"/>
      <protection hidden="1"/>
    </xf>
    <xf numFmtId="0" fontId="19" fillId="6" borderId="37" xfId="0" applyFont="1" applyFill="1" applyBorder="1" applyAlignment="1" applyProtection="1">
      <alignment horizontal="left" vertical="center" wrapText="1"/>
      <protection hidden="1"/>
    </xf>
    <xf numFmtId="0" fontId="19" fillId="6" borderId="38" xfId="0" applyFont="1" applyFill="1" applyBorder="1" applyAlignment="1" applyProtection="1">
      <alignment horizontal="left" vertical="center" wrapTex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6" fillId="6" borderId="38" xfId="0" applyFont="1" applyFill="1" applyBorder="1" applyAlignment="1" applyProtection="1">
      <alignment horizontal="center" vertical="center"/>
      <protection hidden="1"/>
    </xf>
    <xf numFmtId="0" fontId="17" fillId="5" borderId="31" xfId="0" applyFont="1" applyFill="1" applyBorder="1" applyAlignment="1" applyProtection="1">
      <alignment horizontal="center" vertical="center"/>
      <protection hidden="1"/>
    </xf>
    <xf numFmtId="0" fontId="17" fillId="5" borderId="32" xfId="0" applyFont="1" applyFill="1" applyBorder="1" applyAlignment="1" applyProtection="1">
      <alignment horizontal="center" vertical="center"/>
      <protection hidden="1"/>
    </xf>
    <xf numFmtId="0" fontId="17" fillId="5" borderId="33" xfId="0" applyFont="1" applyFill="1" applyBorder="1" applyAlignment="1" applyProtection="1">
      <alignment horizontal="center" vertical="center"/>
      <protection hidden="1"/>
    </xf>
    <xf numFmtId="0" fontId="10" fillId="6" borderId="37" xfId="0" applyFont="1" applyFill="1" applyBorder="1" applyAlignment="1" applyProtection="1">
      <alignment horizontal="center" vertical="center"/>
      <protection hidden="1"/>
    </xf>
    <xf numFmtId="0" fontId="10" fillId="6" borderId="38" xfId="0" applyFont="1" applyFill="1" applyBorder="1" applyAlignment="1" applyProtection="1">
      <alignment horizontal="center" vertical="center"/>
      <protection hidden="1"/>
    </xf>
    <xf numFmtId="0" fontId="18" fillId="6" borderId="37" xfId="0" applyFont="1" applyFill="1" applyBorder="1" applyAlignment="1" applyProtection="1">
      <alignment horizontal="left" vertical="center"/>
      <protection hidden="1"/>
    </xf>
    <xf numFmtId="0" fontId="18" fillId="6" borderId="38" xfId="0" applyFont="1" applyFill="1" applyBorder="1" applyAlignment="1" applyProtection="1">
      <alignment horizontal="left" vertical="center"/>
      <protection hidden="1"/>
    </xf>
    <xf numFmtId="0" fontId="21" fillId="6" borderId="40" xfId="0" applyFont="1" applyFill="1" applyBorder="1" applyAlignment="1" applyProtection="1">
      <alignment horizontal="left" vertical="center"/>
      <protection hidden="1"/>
    </xf>
    <xf numFmtId="0" fontId="21" fillId="6" borderId="41" xfId="0" applyFont="1" applyFill="1" applyBorder="1" applyAlignment="1" applyProtection="1">
      <alignment horizontal="left" vertical="center"/>
      <protection hidden="1"/>
    </xf>
    <xf numFmtId="0" fontId="6" fillId="4" borderId="52" xfId="0" applyNumberFormat="1" applyFont="1" applyFill="1" applyBorder="1" applyAlignment="1" applyProtection="1">
      <alignment horizontal="left"/>
      <protection hidden="1"/>
    </xf>
    <xf numFmtId="0" fontId="6" fillId="4" borderId="0" xfId="0" applyNumberFormat="1" applyFont="1" applyFill="1" applyBorder="1" applyAlignment="1" applyProtection="1">
      <alignment horizontal="left"/>
      <protection hidden="1"/>
    </xf>
    <xf numFmtId="43" fontId="11" fillId="2" borderId="1" xfId="2" applyFont="1" applyFill="1" applyBorder="1" applyAlignment="1" applyProtection="1">
      <alignment horizontal="right"/>
      <protection locked="0"/>
    </xf>
    <xf numFmtId="4" fontId="11" fillId="2" borderId="1" xfId="0" applyNumberFormat="1" applyFont="1" applyFill="1" applyBorder="1" applyAlignment="1" applyProtection="1">
      <alignment horizontal="right"/>
      <protection locked="0"/>
    </xf>
    <xf numFmtId="0" fontId="12" fillId="0" borderId="25" xfId="0" applyFont="1" applyBorder="1" applyAlignment="1" applyProtection="1">
      <alignment horizontal="left" wrapText="1"/>
      <protection hidden="1"/>
    </xf>
    <xf numFmtId="0" fontId="12" fillId="0" borderId="26" xfId="0" applyFont="1" applyBorder="1" applyAlignment="1" applyProtection="1">
      <alignment horizontal="left" wrapText="1"/>
      <protection hidden="1"/>
    </xf>
    <xf numFmtId="0" fontId="12" fillId="0" borderId="27" xfId="0" applyFont="1" applyBorder="1" applyAlignment="1" applyProtection="1">
      <alignment horizontal="left" wrapText="1"/>
      <protection hidden="1"/>
    </xf>
    <xf numFmtId="0" fontId="11" fillId="4" borderId="60" xfId="0" applyFont="1" applyFill="1" applyBorder="1" applyAlignment="1" applyProtection="1">
      <alignment horizontal="right" wrapText="1"/>
      <protection hidden="1"/>
    </xf>
    <xf numFmtId="0" fontId="11" fillId="4" borderId="19" xfId="0" applyFont="1" applyFill="1" applyBorder="1" applyAlignment="1" applyProtection="1">
      <alignment horizontal="right" wrapText="1"/>
      <protection hidden="1"/>
    </xf>
    <xf numFmtId="2" fontId="6" fillId="4" borderId="19" xfId="0" applyNumberFormat="1" applyFont="1" applyFill="1" applyBorder="1" applyAlignment="1" applyProtection="1">
      <alignment horizontal="right" wrapText="1"/>
      <protection hidden="1"/>
    </xf>
    <xf numFmtId="0" fontId="12" fillId="0" borderId="8" xfId="0" applyFont="1" applyBorder="1" applyAlignment="1" applyProtection="1">
      <alignment horizontal="left" wrapText="1"/>
      <protection hidden="1"/>
    </xf>
    <xf numFmtId="0" fontId="12" fillId="0" borderId="9" xfId="0" applyFont="1" applyBorder="1" applyAlignment="1" applyProtection="1">
      <alignment horizontal="left" wrapText="1"/>
      <protection hidden="1"/>
    </xf>
    <xf numFmtId="0" fontId="12" fillId="0" borderId="12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left" wrapText="1"/>
      <protection locked="0" hidden="1"/>
    </xf>
    <xf numFmtId="0" fontId="13" fillId="0" borderId="8" xfId="0" applyFont="1" applyBorder="1" applyAlignment="1" applyProtection="1">
      <alignment horizontal="left"/>
      <protection hidden="1"/>
    </xf>
    <xf numFmtId="0" fontId="13" fillId="0" borderId="9" xfId="0" applyFont="1" applyBorder="1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1" fillId="3" borderId="13" xfId="0" applyFont="1" applyFill="1" applyBorder="1" applyAlignment="1" applyProtection="1">
      <alignment horizontal="left"/>
      <protection locked="0" hidden="1"/>
    </xf>
    <xf numFmtId="0" fontId="11" fillId="3" borderId="14" xfId="0" applyFont="1" applyFill="1" applyBorder="1" applyAlignment="1" applyProtection="1">
      <alignment horizontal="left"/>
      <protection locked="0" hidden="1"/>
    </xf>
    <xf numFmtId="0" fontId="11" fillId="3" borderId="15" xfId="0" applyFont="1" applyFill="1" applyBorder="1" applyAlignment="1" applyProtection="1">
      <alignment horizontal="left"/>
      <protection locked="0" hidden="1"/>
    </xf>
    <xf numFmtId="0" fontId="13" fillId="0" borderId="12" xfId="0" applyFont="1" applyBorder="1" applyAlignment="1" applyProtection="1">
      <alignment horizontal="left"/>
      <protection hidden="1"/>
    </xf>
    <xf numFmtId="0" fontId="11" fillId="2" borderId="2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21" xfId="0" applyFont="1" applyFill="1" applyBorder="1" applyAlignment="1" applyProtection="1">
      <alignment horizontal="left"/>
      <protection locked="0"/>
    </xf>
    <xf numFmtId="0" fontId="11" fillId="2" borderId="13" xfId="0" applyFont="1" applyFill="1" applyBorder="1" applyAlignment="1" applyProtection="1">
      <alignment horizontal="left"/>
      <protection locked="0"/>
    </xf>
    <xf numFmtId="0" fontId="11" fillId="2" borderId="14" xfId="0" applyFont="1" applyFill="1" applyBorder="1" applyAlignment="1" applyProtection="1">
      <alignment horizontal="left"/>
      <protection locked="0"/>
    </xf>
    <xf numFmtId="0" fontId="11" fillId="2" borderId="17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0" fontId="12" fillId="0" borderId="13" xfId="0" applyFont="1" applyBorder="1" applyAlignment="1" applyProtection="1">
      <alignment horizontal="left"/>
      <protection hidden="1"/>
    </xf>
    <xf numFmtId="0" fontId="12" fillId="0" borderId="14" xfId="0" applyFont="1" applyBorder="1" applyAlignment="1" applyProtection="1">
      <alignment horizontal="left"/>
      <protection hidden="1"/>
    </xf>
    <xf numFmtId="43" fontId="11" fillId="2" borderId="2" xfId="2" applyFont="1" applyFill="1" applyBorder="1" applyAlignment="1" applyProtection="1">
      <alignment horizontal="right"/>
      <protection locked="0"/>
    </xf>
    <xf numFmtId="43" fontId="11" fillId="2" borderId="4" xfId="2" applyFont="1" applyFill="1" applyBorder="1" applyAlignment="1" applyProtection="1">
      <alignment horizontal="right"/>
      <protection locked="0"/>
    </xf>
    <xf numFmtId="4" fontId="11" fillId="2" borderId="2" xfId="0" applyNumberFormat="1" applyFont="1" applyFill="1" applyBorder="1" applyAlignment="1" applyProtection="1">
      <alignment horizontal="right"/>
      <protection locked="0"/>
    </xf>
    <xf numFmtId="4" fontId="11" fillId="2" borderId="4" xfId="0" applyNumberFormat="1" applyFont="1" applyFill="1" applyBorder="1" applyAlignment="1" applyProtection="1">
      <alignment horizontal="right"/>
      <protection locked="0"/>
    </xf>
    <xf numFmtId="7" fontId="6" fillId="4" borderId="1" xfId="1" applyNumberFormat="1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12" fillId="0" borderId="20" xfId="0" applyFont="1" applyBorder="1" applyAlignment="1" applyProtection="1">
      <alignment horizontal="right" wrapText="1"/>
      <protection hidden="1"/>
    </xf>
    <xf numFmtId="0" fontId="12" fillId="0" borderId="0" xfId="0" applyFont="1" applyBorder="1" applyAlignment="1" applyProtection="1">
      <alignment horizontal="right" wrapText="1"/>
      <protection hidden="1"/>
    </xf>
    <xf numFmtId="0" fontId="12" fillId="0" borderId="48" xfId="0" applyFont="1" applyBorder="1" applyAlignment="1" applyProtection="1">
      <alignment horizontal="right" wrapText="1"/>
      <protection hidden="1"/>
    </xf>
    <xf numFmtId="0" fontId="28" fillId="0" borderId="53" xfId="0" applyFont="1" applyBorder="1" applyAlignment="1" applyProtection="1">
      <alignment horizontal="right" wrapText="1"/>
      <protection hidden="1"/>
    </xf>
    <xf numFmtId="0" fontId="28" fillId="0" borderId="18" xfId="0" applyFont="1" applyBorder="1" applyAlignment="1" applyProtection="1">
      <alignment horizontal="right" wrapText="1"/>
      <protection hidden="1"/>
    </xf>
    <xf numFmtId="0" fontId="28" fillId="0" borderId="28" xfId="0" applyFont="1" applyFill="1" applyBorder="1" applyAlignment="1" applyProtection="1">
      <alignment horizontal="right" wrapText="1"/>
      <protection hidden="1"/>
    </xf>
    <xf numFmtId="0" fontId="28" fillId="0" borderId="1" xfId="0" applyFont="1" applyFill="1" applyBorder="1" applyAlignment="1" applyProtection="1">
      <alignment horizontal="right" wrapText="1"/>
      <protection hidden="1"/>
    </xf>
  </cellXfs>
  <cellStyles count="3">
    <cellStyle name="Čiarka" xfId="2" builtinId="3"/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1</xdr:col>
      <xdr:colOff>207518</xdr:colOff>
      <xdr:row>1</xdr:row>
      <xdr:rowOff>630554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xmlns="" id="{76BDD564-55C1-4B78-A356-FA8973EE5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7150"/>
          <a:ext cx="693293" cy="763904"/>
        </a:xfrm>
        <a:prstGeom prst="rect">
          <a:avLst/>
        </a:prstGeom>
      </xdr:spPr>
    </xdr:pic>
    <xdr:clientData/>
  </xdr:twoCellAnchor>
  <xdr:twoCellAnchor editAs="oneCell">
    <xdr:from>
      <xdr:col>1</xdr:col>
      <xdr:colOff>405765</xdr:colOff>
      <xdr:row>0</xdr:row>
      <xdr:rowOff>102870</xdr:rowOff>
    </xdr:from>
    <xdr:to>
      <xdr:col>3</xdr:col>
      <xdr:colOff>956309</xdr:colOff>
      <xdr:row>1</xdr:row>
      <xdr:rowOff>473943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6022A470-E3DA-4E91-97BD-BDA967B36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15" y="102870"/>
          <a:ext cx="2026919" cy="561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M149"/>
  <sheetViews>
    <sheetView tabSelected="1" topLeftCell="A10" zoomScaleNormal="100" zoomScaleSheetLayoutView="100" workbookViewId="0">
      <selection activeCell="R106" sqref="R106"/>
    </sheetView>
  </sheetViews>
  <sheetFormatPr defaultColWidth="9.140625" defaultRowHeight="15" x14ac:dyDescent="0.25"/>
  <cols>
    <col min="1" max="1" width="9.42578125" style="19" bestFit="1" customWidth="1"/>
    <col min="2" max="2" width="13" style="19" customWidth="1"/>
    <col min="3" max="3" width="9.140625" style="19"/>
    <col min="4" max="4" width="15.140625" style="19" customWidth="1"/>
    <col min="5" max="5" width="10.42578125" style="19" bestFit="1" customWidth="1"/>
    <col min="6" max="7" width="9.85546875" style="19" customWidth="1"/>
    <col min="8" max="8" width="10.5703125" style="19" customWidth="1"/>
    <col min="9" max="9" width="11.5703125" style="19" customWidth="1"/>
    <col min="10" max="10" width="9.140625" style="19"/>
    <col min="11" max="11" width="12.42578125" style="19" bestFit="1" customWidth="1"/>
    <col min="12" max="16384" width="9.140625" style="19"/>
  </cols>
  <sheetData>
    <row r="1" spans="1:9" x14ac:dyDescent="0.25">
      <c r="A1" s="222"/>
      <c r="B1" s="223"/>
      <c r="C1" s="223"/>
      <c r="D1" s="223"/>
      <c r="E1" s="224"/>
      <c r="F1" s="179" t="s">
        <v>0</v>
      </c>
      <c r="G1" s="179"/>
      <c r="H1" s="179"/>
      <c r="I1" s="180"/>
    </row>
    <row r="2" spans="1:9" ht="50.25" customHeight="1" x14ac:dyDescent="0.25">
      <c r="A2" s="225"/>
      <c r="B2" s="226"/>
      <c r="C2" s="226"/>
      <c r="D2" s="226"/>
      <c r="E2" s="227"/>
      <c r="F2" s="181"/>
      <c r="G2" s="181"/>
      <c r="H2" s="181"/>
      <c r="I2" s="182"/>
    </row>
    <row r="3" spans="1:9" ht="50.25" customHeight="1" x14ac:dyDescent="0.25">
      <c r="A3" s="15"/>
      <c r="B3" s="17"/>
      <c r="C3" s="17"/>
      <c r="D3" s="17"/>
      <c r="E3" s="20"/>
      <c r="F3" s="181"/>
      <c r="G3" s="181"/>
      <c r="H3" s="181"/>
      <c r="I3" s="182"/>
    </row>
    <row r="4" spans="1:9" x14ac:dyDescent="0.25">
      <c r="A4" s="15"/>
      <c r="B4" s="20"/>
      <c r="C4" s="20"/>
      <c r="D4" s="20"/>
      <c r="E4" s="20"/>
      <c r="F4" s="181"/>
      <c r="G4" s="181"/>
      <c r="H4" s="181"/>
      <c r="I4" s="182"/>
    </row>
    <row r="5" spans="1:9" s="20" customFormat="1" x14ac:dyDescent="0.25">
      <c r="A5" s="15"/>
      <c r="F5" s="21"/>
      <c r="G5" s="21"/>
      <c r="H5" s="21"/>
      <c r="I5" s="22"/>
    </row>
    <row r="6" spans="1:9" x14ac:dyDescent="0.25">
      <c r="A6" s="15"/>
      <c r="B6" s="20"/>
      <c r="C6" s="20"/>
      <c r="D6" s="20"/>
      <c r="E6" s="20"/>
      <c r="F6" s="20"/>
      <c r="G6" s="183"/>
      <c r="H6" s="184"/>
      <c r="I6" s="185"/>
    </row>
    <row r="7" spans="1:9" ht="15.75" thickBot="1" x14ac:dyDescent="0.3">
      <c r="A7" s="15"/>
      <c r="B7" s="20"/>
      <c r="C7" s="20"/>
      <c r="D7" s="20"/>
      <c r="E7" s="20"/>
      <c r="F7" s="20"/>
      <c r="G7" s="20"/>
      <c r="H7" s="20"/>
      <c r="I7" s="16"/>
    </row>
    <row r="8" spans="1:9" ht="53.25" customHeight="1" thickBot="1" x14ac:dyDescent="0.3">
      <c r="A8" s="186" t="s">
        <v>250</v>
      </c>
      <c r="B8" s="187"/>
      <c r="C8" s="187"/>
      <c r="D8" s="187"/>
      <c r="E8" s="187"/>
      <c r="F8" s="187"/>
      <c r="G8" s="187"/>
      <c r="H8" s="187"/>
      <c r="I8" s="188"/>
    </row>
    <row r="9" spans="1:9" ht="15.75" thickBot="1" x14ac:dyDescent="0.3">
      <c r="A9" s="23"/>
      <c r="B9" s="18"/>
      <c r="C9" s="18"/>
      <c r="D9" s="18"/>
      <c r="E9" s="18"/>
      <c r="F9" s="18"/>
      <c r="G9" s="18"/>
      <c r="H9" s="18"/>
      <c r="I9" s="24"/>
    </row>
    <row r="10" spans="1:9" ht="15.75" x14ac:dyDescent="0.25">
      <c r="A10" s="196" t="s">
        <v>1</v>
      </c>
      <c r="B10" s="197"/>
      <c r="C10" s="197"/>
      <c r="D10" s="197"/>
      <c r="E10" s="197"/>
      <c r="F10" s="197"/>
      <c r="G10" s="197"/>
      <c r="H10" s="197"/>
      <c r="I10" s="198"/>
    </row>
    <row r="11" spans="1:9" x14ac:dyDescent="0.25">
      <c r="A11" s="167" t="s">
        <v>123</v>
      </c>
      <c r="B11" s="168"/>
      <c r="C11" s="168"/>
      <c r="D11" s="168"/>
      <c r="E11" s="168"/>
      <c r="F11" s="169"/>
      <c r="G11" s="170" t="s">
        <v>234</v>
      </c>
      <c r="H11" s="168"/>
      <c r="I11" s="171"/>
    </row>
    <row r="12" spans="1:9" x14ac:dyDescent="0.25">
      <c r="A12" s="158"/>
      <c r="B12" s="159"/>
      <c r="C12" s="159"/>
      <c r="D12" s="159"/>
      <c r="E12" s="159"/>
      <c r="F12" s="160"/>
      <c r="G12" s="172"/>
      <c r="H12" s="159"/>
      <c r="I12" s="173"/>
    </row>
    <row r="13" spans="1:9" x14ac:dyDescent="0.25">
      <c r="A13" s="167" t="s">
        <v>2</v>
      </c>
      <c r="B13" s="168"/>
      <c r="C13" s="168"/>
      <c r="D13" s="169"/>
      <c r="E13" s="170" t="s">
        <v>3</v>
      </c>
      <c r="F13" s="168"/>
      <c r="G13" s="168"/>
      <c r="H13" s="168"/>
      <c r="I13" s="171"/>
    </row>
    <row r="14" spans="1:9" x14ac:dyDescent="0.25">
      <c r="A14" s="194"/>
      <c r="B14" s="195"/>
      <c r="C14" s="195"/>
      <c r="D14" s="195"/>
      <c r="E14" s="189"/>
      <c r="F14" s="189"/>
      <c r="G14" s="189"/>
      <c r="H14" s="189"/>
      <c r="I14" s="190"/>
    </row>
    <row r="15" spans="1:9" ht="15.75" thickBot="1" x14ac:dyDescent="0.3">
      <c r="A15" s="34"/>
      <c r="B15" s="35"/>
      <c r="C15" s="35"/>
      <c r="D15" s="35"/>
      <c r="E15" s="36"/>
      <c r="F15" s="36"/>
      <c r="G15" s="36"/>
      <c r="H15" s="36"/>
      <c r="I15" s="37"/>
    </row>
    <row r="16" spans="1:9" ht="15.75" thickBot="1" x14ac:dyDescent="0.3">
      <c r="A16" s="29"/>
      <c r="B16" s="30"/>
      <c r="C16" s="30"/>
      <c r="D16" s="30"/>
      <c r="E16" s="31"/>
      <c r="F16" s="31"/>
      <c r="G16" s="31"/>
      <c r="H16" s="31"/>
      <c r="I16" s="32"/>
    </row>
    <row r="17" spans="1:13" ht="15.75" x14ac:dyDescent="0.25">
      <c r="A17" s="174" t="s">
        <v>125</v>
      </c>
      <c r="B17" s="175"/>
      <c r="C17" s="175"/>
      <c r="D17" s="175"/>
      <c r="E17" s="175"/>
      <c r="F17" s="175"/>
      <c r="G17" s="175"/>
      <c r="H17" s="175"/>
      <c r="I17" s="176"/>
    </row>
    <row r="18" spans="1:13" x14ac:dyDescent="0.25">
      <c r="A18" s="167" t="s">
        <v>4</v>
      </c>
      <c r="B18" s="168"/>
      <c r="C18" s="168"/>
      <c r="D18" s="169"/>
      <c r="E18" s="33" t="s">
        <v>5</v>
      </c>
      <c r="F18" s="170" t="s">
        <v>6</v>
      </c>
      <c r="G18" s="168"/>
      <c r="H18" s="168"/>
      <c r="I18" s="171"/>
    </row>
    <row r="19" spans="1:13" x14ac:dyDescent="0.25">
      <c r="A19" s="158"/>
      <c r="B19" s="159"/>
      <c r="C19" s="159"/>
      <c r="D19" s="160"/>
      <c r="E19" s="129"/>
      <c r="F19" s="172"/>
      <c r="G19" s="159"/>
      <c r="H19" s="159"/>
      <c r="I19" s="173"/>
    </row>
    <row r="20" spans="1:13" x14ac:dyDescent="0.25">
      <c r="A20" s="167" t="s">
        <v>7</v>
      </c>
      <c r="B20" s="168"/>
      <c r="C20" s="168"/>
      <c r="D20" s="169"/>
      <c r="E20" s="170" t="s">
        <v>8</v>
      </c>
      <c r="F20" s="169"/>
      <c r="G20" s="170" t="s">
        <v>9</v>
      </c>
      <c r="H20" s="168"/>
      <c r="I20" s="171"/>
    </row>
    <row r="21" spans="1:13" x14ac:dyDescent="0.25">
      <c r="A21" s="158"/>
      <c r="B21" s="159"/>
      <c r="C21" s="159"/>
      <c r="D21" s="160"/>
      <c r="E21" s="177"/>
      <c r="F21" s="178"/>
      <c r="G21" s="164" t="str">
        <f>IF(E21&gt;0,VLOOKUP(E21,legenda!D:E,2,0),"")</f>
        <v/>
      </c>
      <c r="H21" s="165"/>
      <c r="I21" s="166"/>
    </row>
    <row r="22" spans="1:13" ht="15.75" thickBot="1" x14ac:dyDescent="0.3">
      <c r="A22" s="34"/>
      <c r="B22" s="35"/>
      <c r="C22" s="35"/>
      <c r="D22" s="35"/>
      <c r="E22" s="36"/>
      <c r="F22" s="36"/>
      <c r="G22" s="36"/>
      <c r="H22" s="36"/>
      <c r="I22" s="37"/>
    </row>
    <row r="23" spans="1:13" ht="15.75" thickBot="1" x14ac:dyDescent="0.3">
      <c r="A23" s="29"/>
      <c r="B23" s="30"/>
      <c r="C23" s="30"/>
      <c r="D23" s="30"/>
      <c r="E23" s="31"/>
      <c r="F23" s="31"/>
      <c r="G23" s="31"/>
      <c r="H23" s="31"/>
      <c r="I23" s="32"/>
    </row>
    <row r="24" spans="1:13" ht="15.75" x14ac:dyDescent="0.25">
      <c r="A24" s="191" t="s">
        <v>126</v>
      </c>
      <c r="B24" s="192"/>
      <c r="C24" s="192"/>
      <c r="D24" s="192"/>
      <c r="E24" s="192"/>
      <c r="F24" s="192"/>
      <c r="G24" s="192"/>
      <c r="H24" s="192"/>
      <c r="I24" s="193"/>
    </row>
    <row r="25" spans="1:13" x14ac:dyDescent="0.25">
      <c r="A25" s="167" t="s">
        <v>4</v>
      </c>
      <c r="B25" s="168"/>
      <c r="C25" s="168"/>
      <c r="D25" s="169"/>
      <c r="E25" s="33" t="s">
        <v>5</v>
      </c>
      <c r="F25" s="170" t="s">
        <v>6</v>
      </c>
      <c r="G25" s="168"/>
      <c r="H25" s="168"/>
      <c r="I25" s="171"/>
    </row>
    <row r="26" spans="1:13" x14ac:dyDescent="0.25">
      <c r="A26" s="158"/>
      <c r="B26" s="159"/>
      <c r="C26" s="159"/>
      <c r="D26" s="160"/>
      <c r="E26" s="130"/>
      <c r="F26" s="172"/>
      <c r="G26" s="159"/>
      <c r="H26" s="159"/>
      <c r="I26" s="173"/>
    </row>
    <row r="27" spans="1:13" x14ac:dyDescent="0.25">
      <c r="A27" s="167" t="s">
        <v>124</v>
      </c>
      <c r="B27" s="168"/>
      <c r="C27" s="168"/>
      <c r="D27" s="169"/>
      <c r="E27" s="170" t="s">
        <v>8</v>
      </c>
      <c r="F27" s="169"/>
      <c r="G27" s="170" t="s">
        <v>9</v>
      </c>
      <c r="H27" s="168"/>
      <c r="I27" s="171"/>
    </row>
    <row r="28" spans="1:13" x14ac:dyDescent="0.25">
      <c r="A28" s="158"/>
      <c r="B28" s="159"/>
      <c r="C28" s="159"/>
      <c r="D28" s="160"/>
      <c r="E28" s="177"/>
      <c r="F28" s="178"/>
      <c r="G28" s="164" t="str">
        <f>IF(E28&gt;0,VLOOKUP(E28,legenda!D:E,2,0),"")</f>
        <v/>
      </c>
      <c r="H28" s="165"/>
      <c r="I28" s="166"/>
    </row>
    <row r="29" spans="1:13" ht="15.75" thickBot="1" x14ac:dyDescent="0.3">
      <c r="A29" s="34"/>
      <c r="B29" s="35"/>
      <c r="C29" s="35"/>
      <c r="D29" s="35"/>
      <c r="E29" s="36"/>
      <c r="F29" s="36"/>
      <c r="G29" s="36"/>
      <c r="H29" s="36"/>
      <c r="I29" s="37"/>
    </row>
    <row r="30" spans="1:13" ht="15.75" thickBot="1" x14ac:dyDescent="0.3">
      <c r="A30" s="29"/>
      <c r="B30" s="30"/>
      <c r="C30" s="30"/>
      <c r="D30" s="30"/>
      <c r="E30" s="31"/>
      <c r="F30" s="31"/>
      <c r="G30" s="31"/>
      <c r="H30" s="31"/>
      <c r="I30" s="32"/>
    </row>
    <row r="31" spans="1:13" ht="15" customHeight="1" x14ac:dyDescent="0.25">
      <c r="A31" s="161" t="s">
        <v>223</v>
      </c>
      <c r="B31" s="162"/>
      <c r="C31" s="162"/>
      <c r="D31" s="162"/>
      <c r="E31" s="162"/>
      <c r="F31" s="162"/>
      <c r="G31" s="162"/>
      <c r="H31" s="162"/>
      <c r="I31" s="163"/>
    </row>
    <row r="32" spans="1:13" x14ac:dyDescent="0.25">
      <c r="A32" s="38" t="s">
        <v>117</v>
      </c>
      <c r="B32" s="128" t="s">
        <v>10</v>
      </c>
      <c r="C32" s="144" t="s">
        <v>11</v>
      </c>
      <c r="D32" s="144"/>
      <c r="E32" s="144" t="s">
        <v>12</v>
      </c>
      <c r="F32" s="144"/>
      <c r="G32" s="144"/>
      <c r="H32" s="144"/>
      <c r="I32" s="145"/>
      <c r="M32" s="127"/>
    </row>
    <row r="33" spans="1:9" x14ac:dyDescent="0.25">
      <c r="A33" s="39"/>
      <c r="B33" s="131"/>
      <c r="C33" s="156"/>
      <c r="D33" s="156"/>
      <c r="E33" s="156"/>
      <c r="F33" s="156"/>
      <c r="G33" s="156"/>
      <c r="H33" s="156"/>
      <c r="I33" s="157"/>
    </row>
    <row r="34" spans="1:9" x14ac:dyDescent="0.25">
      <c r="A34" s="39"/>
      <c r="B34" s="144" t="s">
        <v>13</v>
      </c>
      <c r="C34" s="144"/>
      <c r="D34" s="144"/>
      <c r="E34" s="144" t="s">
        <v>118</v>
      </c>
      <c r="F34" s="144"/>
      <c r="G34" s="144"/>
      <c r="H34" s="144"/>
      <c r="I34" s="145"/>
    </row>
    <row r="35" spans="1:9" x14ac:dyDescent="0.25">
      <c r="A35" s="39"/>
      <c r="B35" s="156"/>
      <c r="C35" s="156"/>
      <c r="D35" s="156"/>
      <c r="E35" s="156"/>
      <c r="F35" s="156"/>
      <c r="G35" s="156"/>
      <c r="H35" s="156"/>
      <c r="I35" s="157"/>
    </row>
    <row r="36" spans="1:9" s="25" customFormat="1" x14ac:dyDescent="0.25">
      <c r="A36" s="38" t="s">
        <v>119</v>
      </c>
      <c r="B36" s="128" t="s">
        <v>10</v>
      </c>
      <c r="C36" s="144" t="s">
        <v>11</v>
      </c>
      <c r="D36" s="144"/>
      <c r="E36" s="144" t="s">
        <v>12</v>
      </c>
      <c r="F36" s="144"/>
      <c r="G36" s="144"/>
      <c r="H36" s="144"/>
      <c r="I36" s="145"/>
    </row>
    <row r="37" spans="1:9" x14ac:dyDescent="0.25">
      <c r="A37" s="39"/>
      <c r="B37" s="131"/>
      <c r="C37" s="156"/>
      <c r="D37" s="156"/>
      <c r="E37" s="156"/>
      <c r="F37" s="156"/>
      <c r="G37" s="156"/>
      <c r="H37" s="156"/>
      <c r="I37" s="157"/>
    </row>
    <row r="38" spans="1:9" x14ac:dyDescent="0.25">
      <c r="A38" s="39"/>
      <c r="B38" s="144" t="s">
        <v>13</v>
      </c>
      <c r="C38" s="144"/>
      <c r="D38" s="144"/>
      <c r="E38" s="144" t="s">
        <v>118</v>
      </c>
      <c r="F38" s="144"/>
      <c r="G38" s="144"/>
      <c r="H38" s="144"/>
      <c r="I38" s="145"/>
    </row>
    <row r="39" spans="1:9" x14ac:dyDescent="0.25">
      <c r="A39" s="39"/>
      <c r="B39" s="156"/>
      <c r="C39" s="156"/>
      <c r="D39" s="156"/>
      <c r="E39" s="156"/>
      <c r="F39" s="156"/>
      <c r="G39" s="156"/>
      <c r="H39" s="156"/>
      <c r="I39" s="157"/>
    </row>
    <row r="40" spans="1:9" x14ac:dyDescent="0.25">
      <c r="A40" s="38" t="s">
        <v>120</v>
      </c>
      <c r="B40" s="128" t="s">
        <v>10</v>
      </c>
      <c r="C40" s="144" t="s">
        <v>11</v>
      </c>
      <c r="D40" s="144"/>
      <c r="E40" s="144" t="s">
        <v>12</v>
      </c>
      <c r="F40" s="144"/>
      <c r="G40" s="144"/>
      <c r="H40" s="144"/>
      <c r="I40" s="145"/>
    </row>
    <row r="41" spans="1:9" x14ac:dyDescent="0.25">
      <c r="A41" s="39"/>
      <c r="B41" s="131"/>
      <c r="C41" s="156"/>
      <c r="D41" s="156"/>
      <c r="E41" s="156"/>
      <c r="F41" s="156"/>
      <c r="G41" s="156"/>
      <c r="H41" s="156"/>
      <c r="I41" s="157"/>
    </row>
    <row r="42" spans="1:9" x14ac:dyDescent="0.25">
      <c r="A42" s="39"/>
      <c r="B42" s="144" t="s">
        <v>13</v>
      </c>
      <c r="C42" s="144"/>
      <c r="D42" s="144"/>
      <c r="E42" s="144" t="s">
        <v>118</v>
      </c>
      <c r="F42" s="144"/>
      <c r="G42" s="144"/>
      <c r="H42" s="144"/>
      <c r="I42" s="145"/>
    </row>
    <row r="43" spans="1:9" x14ac:dyDescent="0.25">
      <c r="A43" s="39"/>
      <c r="B43" s="156"/>
      <c r="C43" s="156"/>
      <c r="D43" s="156"/>
      <c r="E43" s="156"/>
      <c r="F43" s="156"/>
      <c r="G43" s="156"/>
      <c r="H43" s="156"/>
      <c r="I43" s="157"/>
    </row>
    <row r="44" spans="1:9" x14ac:dyDescent="0.25">
      <c r="A44" s="38" t="s">
        <v>121</v>
      </c>
      <c r="B44" s="128" t="s">
        <v>10</v>
      </c>
      <c r="C44" s="144" t="s">
        <v>11</v>
      </c>
      <c r="D44" s="144"/>
      <c r="E44" s="144" t="s">
        <v>12</v>
      </c>
      <c r="F44" s="144"/>
      <c r="G44" s="144"/>
      <c r="H44" s="144"/>
      <c r="I44" s="145"/>
    </row>
    <row r="45" spans="1:9" x14ac:dyDescent="0.25">
      <c r="A45" s="40"/>
      <c r="B45" s="131"/>
      <c r="C45" s="156"/>
      <c r="D45" s="156"/>
      <c r="E45" s="156"/>
      <c r="F45" s="156"/>
      <c r="G45" s="156"/>
      <c r="H45" s="156"/>
      <c r="I45" s="157"/>
    </row>
    <row r="46" spans="1:9" x14ac:dyDescent="0.25">
      <c r="A46" s="40"/>
      <c r="B46" s="144" t="s">
        <v>13</v>
      </c>
      <c r="C46" s="144"/>
      <c r="D46" s="144"/>
      <c r="E46" s="144" t="s">
        <v>118</v>
      </c>
      <c r="F46" s="144"/>
      <c r="G46" s="144"/>
      <c r="H46" s="144"/>
      <c r="I46" s="145"/>
    </row>
    <row r="47" spans="1:9" x14ac:dyDescent="0.25">
      <c r="A47" s="40"/>
      <c r="B47" s="156"/>
      <c r="C47" s="156"/>
      <c r="D47" s="156"/>
      <c r="E47" s="156"/>
      <c r="F47" s="156"/>
      <c r="G47" s="156"/>
      <c r="H47" s="156"/>
      <c r="I47" s="157"/>
    </row>
    <row r="48" spans="1:9" x14ac:dyDescent="0.25">
      <c r="A48" s="38" t="s">
        <v>232</v>
      </c>
      <c r="B48" s="128" t="s">
        <v>10</v>
      </c>
      <c r="C48" s="144" t="s">
        <v>11</v>
      </c>
      <c r="D48" s="144"/>
      <c r="E48" s="144" t="s">
        <v>12</v>
      </c>
      <c r="F48" s="144"/>
      <c r="G48" s="144"/>
      <c r="H48" s="144"/>
      <c r="I48" s="145"/>
    </row>
    <row r="49" spans="1:9" x14ac:dyDescent="0.25">
      <c r="A49" s="40"/>
      <c r="B49" s="131"/>
      <c r="C49" s="156"/>
      <c r="D49" s="156"/>
      <c r="E49" s="156"/>
      <c r="F49" s="156"/>
      <c r="G49" s="156"/>
      <c r="H49" s="156"/>
      <c r="I49" s="157"/>
    </row>
    <row r="50" spans="1:9" x14ac:dyDescent="0.25">
      <c r="A50" s="40"/>
      <c r="B50" s="144" t="s">
        <v>13</v>
      </c>
      <c r="C50" s="144"/>
      <c r="D50" s="144"/>
      <c r="E50" s="144" t="s">
        <v>118</v>
      </c>
      <c r="F50" s="144"/>
      <c r="G50" s="144"/>
      <c r="H50" s="144"/>
      <c r="I50" s="145"/>
    </row>
    <row r="51" spans="1:9" x14ac:dyDescent="0.25">
      <c r="A51" s="40"/>
      <c r="B51" s="146"/>
      <c r="C51" s="147"/>
      <c r="D51" s="148"/>
      <c r="E51" s="146"/>
      <c r="F51" s="147"/>
      <c r="G51" s="147"/>
      <c r="H51" s="147"/>
      <c r="I51" s="149"/>
    </row>
    <row r="52" spans="1:9" x14ac:dyDescent="0.25">
      <c r="A52" s="38" t="s">
        <v>254</v>
      </c>
      <c r="B52" s="128" t="s">
        <v>10</v>
      </c>
      <c r="C52" s="144" t="s">
        <v>11</v>
      </c>
      <c r="D52" s="144"/>
      <c r="E52" s="144" t="s">
        <v>12</v>
      </c>
      <c r="F52" s="144"/>
      <c r="G52" s="144"/>
      <c r="H52" s="144"/>
      <c r="I52" s="145"/>
    </row>
    <row r="53" spans="1:9" x14ac:dyDescent="0.25">
      <c r="A53" s="38"/>
      <c r="B53" s="131"/>
      <c r="C53" s="156"/>
      <c r="D53" s="156"/>
      <c r="E53" s="156"/>
      <c r="F53" s="156"/>
      <c r="G53" s="156"/>
      <c r="H53" s="156"/>
      <c r="I53" s="157"/>
    </row>
    <row r="54" spans="1:9" x14ac:dyDescent="0.25">
      <c r="A54" s="38"/>
      <c r="B54" s="144" t="s">
        <v>13</v>
      </c>
      <c r="C54" s="144"/>
      <c r="D54" s="144"/>
      <c r="E54" s="144" t="s">
        <v>118</v>
      </c>
      <c r="F54" s="144"/>
      <c r="G54" s="144"/>
      <c r="H54" s="144"/>
      <c r="I54" s="145"/>
    </row>
    <row r="55" spans="1:9" x14ac:dyDescent="0.25">
      <c r="A55" s="38"/>
      <c r="B55" s="156"/>
      <c r="C55" s="156"/>
      <c r="D55" s="156"/>
      <c r="E55" s="156"/>
      <c r="F55" s="156"/>
      <c r="G55" s="156"/>
      <c r="H55" s="156"/>
      <c r="I55" s="157"/>
    </row>
    <row r="56" spans="1:9" x14ac:dyDescent="0.25">
      <c r="A56" s="38" t="s">
        <v>255</v>
      </c>
      <c r="B56" s="128" t="s">
        <v>10</v>
      </c>
      <c r="C56" s="144" t="s">
        <v>11</v>
      </c>
      <c r="D56" s="144"/>
      <c r="E56" s="144" t="s">
        <v>12</v>
      </c>
      <c r="F56" s="144"/>
      <c r="G56" s="144"/>
      <c r="H56" s="144"/>
      <c r="I56" s="145"/>
    </row>
    <row r="57" spans="1:9" x14ac:dyDescent="0.25">
      <c r="A57" s="38"/>
      <c r="B57" s="131"/>
      <c r="C57" s="156"/>
      <c r="D57" s="156"/>
      <c r="E57" s="156"/>
      <c r="F57" s="156"/>
      <c r="G57" s="156"/>
      <c r="H57" s="156"/>
      <c r="I57" s="157"/>
    </row>
    <row r="58" spans="1:9" x14ac:dyDescent="0.25">
      <c r="A58" s="38"/>
      <c r="B58" s="144" t="s">
        <v>13</v>
      </c>
      <c r="C58" s="144"/>
      <c r="D58" s="144"/>
      <c r="E58" s="144" t="s">
        <v>118</v>
      </c>
      <c r="F58" s="144"/>
      <c r="G58" s="144"/>
      <c r="H58" s="144"/>
      <c r="I58" s="145"/>
    </row>
    <row r="59" spans="1:9" x14ac:dyDescent="0.25">
      <c r="A59" s="38"/>
      <c r="B59" s="156"/>
      <c r="C59" s="156"/>
      <c r="D59" s="156"/>
      <c r="E59" s="156"/>
      <c r="F59" s="156"/>
      <c r="G59" s="156"/>
      <c r="H59" s="156"/>
      <c r="I59" s="157"/>
    </row>
    <row r="60" spans="1:9" x14ac:dyDescent="0.25">
      <c r="A60" s="38" t="s">
        <v>258</v>
      </c>
      <c r="B60" s="128" t="s">
        <v>10</v>
      </c>
      <c r="C60" s="144" t="s">
        <v>11</v>
      </c>
      <c r="D60" s="144"/>
      <c r="E60" s="144" t="s">
        <v>12</v>
      </c>
      <c r="F60" s="144"/>
      <c r="G60" s="144"/>
      <c r="H60" s="144"/>
      <c r="I60" s="145"/>
    </row>
    <row r="61" spans="1:9" x14ac:dyDescent="0.25">
      <c r="A61" s="38"/>
      <c r="B61" s="131"/>
      <c r="C61" s="156"/>
      <c r="D61" s="156"/>
      <c r="E61" s="156"/>
      <c r="F61" s="156"/>
      <c r="G61" s="156"/>
      <c r="H61" s="156"/>
      <c r="I61" s="157"/>
    </row>
    <row r="62" spans="1:9" x14ac:dyDescent="0.25">
      <c r="A62" s="38"/>
      <c r="B62" s="144" t="s">
        <v>13</v>
      </c>
      <c r="C62" s="144"/>
      <c r="D62" s="144"/>
      <c r="E62" s="144" t="s">
        <v>118</v>
      </c>
      <c r="F62" s="144"/>
      <c r="G62" s="144"/>
      <c r="H62" s="144"/>
      <c r="I62" s="145"/>
    </row>
    <row r="63" spans="1:9" x14ac:dyDescent="0.25">
      <c r="A63" s="38"/>
      <c r="B63" s="156"/>
      <c r="C63" s="156"/>
      <c r="D63" s="156"/>
      <c r="E63" s="156"/>
      <c r="F63" s="156"/>
      <c r="G63" s="156"/>
      <c r="H63" s="156"/>
      <c r="I63" s="157"/>
    </row>
    <row r="64" spans="1:9" x14ac:dyDescent="0.25">
      <c r="A64" s="38" t="s">
        <v>257</v>
      </c>
      <c r="B64" s="128" t="s">
        <v>10</v>
      </c>
      <c r="C64" s="144" t="s">
        <v>11</v>
      </c>
      <c r="D64" s="144"/>
      <c r="E64" s="144" t="s">
        <v>12</v>
      </c>
      <c r="F64" s="144"/>
      <c r="G64" s="144"/>
      <c r="H64" s="144"/>
      <c r="I64" s="145"/>
    </row>
    <row r="65" spans="1:9" x14ac:dyDescent="0.25">
      <c r="A65" s="38"/>
      <c r="B65" s="131"/>
      <c r="C65" s="156"/>
      <c r="D65" s="156"/>
      <c r="E65" s="156"/>
      <c r="F65" s="156"/>
      <c r="G65" s="156"/>
      <c r="H65" s="156"/>
      <c r="I65" s="157"/>
    </row>
    <row r="66" spans="1:9" x14ac:dyDescent="0.25">
      <c r="A66" s="38"/>
      <c r="B66" s="144" t="s">
        <v>13</v>
      </c>
      <c r="C66" s="144"/>
      <c r="D66" s="144"/>
      <c r="E66" s="144" t="s">
        <v>118</v>
      </c>
      <c r="F66" s="144"/>
      <c r="G66" s="144"/>
      <c r="H66" s="144"/>
      <c r="I66" s="145"/>
    </row>
    <row r="67" spans="1:9" x14ac:dyDescent="0.25">
      <c r="A67" s="38"/>
      <c r="B67" s="156"/>
      <c r="C67" s="156"/>
      <c r="D67" s="156"/>
      <c r="E67" s="156"/>
      <c r="F67" s="156"/>
      <c r="G67" s="156"/>
      <c r="H67" s="156"/>
      <c r="I67" s="157"/>
    </row>
    <row r="68" spans="1:9" x14ac:dyDescent="0.25">
      <c r="A68" s="38" t="s">
        <v>256</v>
      </c>
      <c r="B68" s="128" t="s">
        <v>10</v>
      </c>
      <c r="C68" s="144" t="s">
        <v>11</v>
      </c>
      <c r="D68" s="144"/>
      <c r="E68" s="144" t="s">
        <v>12</v>
      </c>
      <c r="F68" s="144"/>
      <c r="G68" s="144"/>
      <c r="H68" s="144"/>
      <c r="I68" s="145"/>
    </row>
    <row r="69" spans="1:9" x14ac:dyDescent="0.25">
      <c r="A69" s="38"/>
      <c r="B69" s="131"/>
      <c r="C69" s="156"/>
      <c r="D69" s="156"/>
      <c r="E69" s="156"/>
      <c r="F69" s="156"/>
      <c r="G69" s="156"/>
      <c r="H69" s="156"/>
      <c r="I69" s="157"/>
    </row>
    <row r="70" spans="1:9" x14ac:dyDescent="0.25">
      <c r="A70" s="38"/>
      <c r="B70" s="144" t="s">
        <v>13</v>
      </c>
      <c r="C70" s="144"/>
      <c r="D70" s="144"/>
      <c r="E70" s="144" t="s">
        <v>118</v>
      </c>
      <c r="F70" s="144"/>
      <c r="G70" s="144"/>
      <c r="H70" s="144"/>
      <c r="I70" s="145"/>
    </row>
    <row r="71" spans="1:9" x14ac:dyDescent="0.25">
      <c r="A71" s="38"/>
      <c r="B71" s="146"/>
      <c r="C71" s="147"/>
      <c r="D71" s="148"/>
      <c r="E71" s="146"/>
      <c r="F71" s="147"/>
      <c r="G71" s="147"/>
      <c r="H71" s="147"/>
      <c r="I71" s="149"/>
    </row>
    <row r="72" spans="1:9" x14ac:dyDescent="0.25">
      <c r="A72" s="167" t="s">
        <v>122</v>
      </c>
      <c r="B72" s="168"/>
      <c r="C72" s="168"/>
      <c r="D72" s="168"/>
      <c r="E72" s="168"/>
      <c r="F72" s="168"/>
      <c r="G72" s="168"/>
      <c r="H72" s="168"/>
      <c r="I72" s="171"/>
    </row>
    <row r="73" spans="1:9" ht="57.75" customHeight="1" x14ac:dyDescent="0.25">
      <c r="A73" s="241"/>
      <c r="B73" s="242"/>
      <c r="C73" s="242"/>
      <c r="D73" s="242"/>
      <c r="E73" s="242"/>
      <c r="F73" s="242"/>
      <c r="G73" s="242"/>
      <c r="H73" s="242"/>
      <c r="I73" s="243"/>
    </row>
    <row r="74" spans="1:9" s="26" customFormat="1" ht="15.75" thickBot="1" x14ac:dyDescent="0.3">
      <c r="A74" s="41"/>
      <c r="B74" s="42"/>
      <c r="C74" s="42"/>
      <c r="D74" s="42"/>
      <c r="E74" s="42"/>
      <c r="F74" s="42"/>
      <c r="G74" s="42"/>
      <c r="H74" s="42"/>
      <c r="I74" s="43"/>
    </row>
    <row r="75" spans="1:9" ht="15.75" thickBot="1" x14ac:dyDescent="0.3">
      <c r="A75" s="44"/>
      <c r="B75" s="27"/>
      <c r="C75" s="27"/>
      <c r="D75" s="27"/>
      <c r="E75" s="27"/>
      <c r="F75" s="27"/>
      <c r="G75" s="27"/>
      <c r="H75" s="27"/>
      <c r="I75" s="45"/>
    </row>
    <row r="76" spans="1:9" ht="15.75" x14ac:dyDescent="0.25">
      <c r="A76" s="161" t="s">
        <v>135</v>
      </c>
      <c r="B76" s="162"/>
      <c r="C76" s="162"/>
      <c r="D76" s="162"/>
      <c r="E76" s="162"/>
      <c r="F76" s="162"/>
      <c r="G76" s="162"/>
      <c r="H76" s="162"/>
      <c r="I76" s="163"/>
    </row>
    <row r="77" spans="1:9" x14ac:dyDescent="0.25">
      <c r="A77" s="40"/>
      <c r="B77" s="144" t="s">
        <v>140</v>
      </c>
      <c r="C77" s="144"/>
      <c r="D77" s="144"/>
      <c r="E77" s="144"/>
      <c r="F77" s="46" t="s">
        <v>139</v>
      </c>
      <c r="G77" s="47"/>
      <c r="H77" s="47"/>
      <c r="I77" s="48"/>
    </row>
    <row r="78" spans="1:9" x14ac:dyDescent="0.25">
      <c r="A78" s="49">
        <v>1</v>
      </c>
      <c r="B78" s="195"/>
      <c r="C78" s="195"/>
      <c r="D78" s="195"/>
      <c r="E78" s="195"/>
      <c r="F78" s="50" t="str">
        <f>IF(B78&gt;0,VLOOKUP(B78,legenda!F:G,2,0),"")</f>
        <v/>
      </c>
      <c r="G78" s="47"/>
      <c r="H78" s="51"/>
      <c r="I78" s="48"/>
    </row>
    <row r="79" spans="1:9" x14ac:dyDescent="0.25">
      <c r="A79" s="49">
        <v>2</v>
      </c>
      <c r="B79" s="195"/>
      <c r="C79" s="195"/>
      <c r="D79" s="195"/>
      <c r="E79" s="195"/>
      <c r="F79" s="50" t="str">
        <f>IF(B79&gt;0,VLOOKUP(B79,legenda!F:G,2,0),"")</f>
        <v/>
      </c>
      <c r="G79" s="28"/>
      <c r="H79" s="28"/>
      <c r="I79" s="52"/>
    </row>
    <row r="80" spans="1:9" x14ac:dyDescent="0.25">
      <c r="A80" s="49">
        <v>3</v>
      </c>
      <c r="B80" s="195"/>
      <c r="C80" s="195"/>
      <c r="D80" s="195"/>
      <c r="E80" s="195"/>
      <c r="F80" s="50" t="str">
        <f>IF(B80&gt;0,VLOOKUP(B80,legenda!F:G,2,0),"")</f>
        <v/>
      </c>
      <c r="G80" s="28"/>
      <c r="H80" s="28"/>
      <c r="I80" s="52"/>
    </row>
    <row r="81" spans="1:9" x14ac:dyDescent="0.25">
      <c r="A81" s="49">
        <v>4</v>
      </c>
      <c r="B81" s="195"/>
      <c r="C81" s="195"/>
      <c r="D81" s="195"/>
      <c r="E81" s="195"/>
      <c r="F81" s="50" t="str">
        <f>IF(B81&gt;0,VLOOKUP(B81,legenda!F:G,2,0),"")</f>
        <v/>
      </c>
      <c r="G81" s="28"/>
      <c r="H81" s="28"/>
      <c r="I81" s="52"/>
    </row>
    <row r="82" spans="1:9" x14ac:dyDescent="0.25">
      <c r="A82" s="49">
        <v>5</v>
      </c>
      <c r="B82" s="195"/>
      <c r="C82" s="195"/>
      <c r="D82" s="195"/>
      <c r="E82" s="195"/>
      <c r="F82" s="50" t="str">
        <f>IF(B82&gt;0,VLOOKUP(B82,legenda!F:G,2,0),"")</f>
        <v/>
      </c>
      <c r="G82" s="28"/>
      <c r="H82" s="28"/>
      <c r="I82" s="52"/>
    </row>
    <row r="83" spans="1:9" x14ac:dyDescent="0.25">
      <c r="A83" s="49">
        <v>6</v>
      </c>
      <c r="B83" s="195"/>
      <c r="C83" s="195"/>
      <c r="D83" s="195"/>
      <c r="E83" s="195"/>
      <c r="F83" s="50" t="str">
        <f>IF(B83&gt;0,VLOOKUP(B83,legenda!F:G,2,0),"")</f>
        <v/>
      </c>
      <c r="G83" s="28"/>
      <c r="H83" s="28"/>
      <c r="I83" s="52"/>
    </row>
    <row r="84" spans="1:9" x14ac:dyDescent="0.25">
      <c r="A84" s="49">
        <v>7</v>
      </c>
      <c r="B84" s="195"/>
      <c r="C84" s="195"/>
      <c r="D84" s="195"/>
      <c r="E84" s="195"/>
      <c r="F84" s="50" t="str">
        <f>IF(B84&gt;0,VLOOKUP(B84,legenda!F:G,2,0),"")</f>
        <v/>
      </c>
      <c r="G84" s="28"/>
      <c r="H84" s="28"/>
      <c r="I84" s="52"/>
    </row>
    <row r="85" spans="1:9" x14ac:dyDescent="0.25">
      <c r="A85" s="49">
        <v>8</v>
      </c>
      <c r="B85" s="195"/>
      <c r="C85" s="195"/>
      <c r="D85" s="195"/>
      <c r="E85" s="195"/>
      <c r="F85" s="50" t="str">
        <f>IF(B85&gt;0,VLOOKUP(B85,legenda!F:G,2,0),"")</f>
        <v/>
      </c>
      <c r="G85" s="28"/>
      <c r="H85" s="28"/>
      <c r="I85" s="52"/>
    </row>
    <row r="86" spans="1:9" x14ac:dyDescent="0.25">
      <c r="A86" s="49">
        <v>9</v>
      </c>
      <c r="B86" s="195"/>
      <c r="C86" s="195"/>
      <c r="D86" s="195"/>
      <c r="E86" s="195"/>
      <c r="F86" s="50" t="str">
        <f>IF(B86&gt;0,VLOOKUP(B86,legenda!F:G,2,0),"")</f>
        <v/>
      </c>
      <c r="G86" s="28"/>
      <c r="H86" s="28"/>
      <c r="I86" s="52"/>
    </row>
    <row r="87" spans="1:9" x14ac:dyDescent="0.25">
      <c r="A87" s="49">
        <v>10</v>
      </c>
      <c r="B87" s="195"/>
      <c r="C87" s="195"/>
      <c r="D87" s="195"/>
      <c r="E87" s="195"/>
      <c r="F87" s="50" t="str">
        <f>IF(B87&gt;0,VLOOKUP(B87,legenda!F:G,2,0),"")</f>
        <v/>
      </c>
      <c r="G87" s="28"/>
      <c r="H87" s="28"/>
      <c r="I87" s="52"/>
    </row>
    <row r="88" spans="1:9" x14ac:dyDescent="0.25">
      <c r="A88" s="49">
        <v>11</v>
      </c>
      <c r="B88" s="195"/>
      <c r="C88" s="195"/>
      <c r="D88" s="195"/>
      <c r="E88" s="195"/>
      <c r="F88" s="50" t="str">
        <f>IF(B88&gt;0,VLOOKUP(B88,legenda!F:G,2,0),"")</f>
        <v/>
      </c>
      <c r="G88" s="28"/>
      <c r="H88" s="28"/>
      <c r="I88" s="52"/>
    </row>
    <row r="89" spans="1:9" x14ac:dyDescent="0.25">
      <c r="A89" s="49">
        <v>12</v>
      </c>
      <c r="B89" s="195"/>
      <c r="C89" s="195"/>
      <c r="D89" s="195"/>
      <c r="E89" s="195"/>
      <c r="F89" s="50" t="str">
        <f>IF(B89&gt;0,VLOOKUP(B89,legenda!F:G,2,0),"")</f>
        <v/>
      </c>
      <c r="G89" s="28"/>
      <c r="H89" s="28"/>
      <c r="I89" s="52"/>
    </row>
    <row r="90" spans="1:9" x14ac:dyDescent="0.25">
      <c r="A90" s="49">
        <v>13</v>
      </c>
      <c r="B90" s="195"/>
      <c r="C90" s="195"/>
      <c r="D90" s="195"/>
      <c r="E90" s="195"/>
      <c r="F90" s="50" t="str">
        <f>IF(B90&gt;0,VLOOKUP(B90,legenda!F:G,2,0),"")</f>
        <v/>
      </c>
      <c r="G90" s="28"/>
      <c r="H90" s="28"/>
      <c r="I90" s="52"/>
    </row>
    <row r="91" spans="1:9" x14ac:dyDescent="0.25">
      <c r="A91" s="49">
        <v>14</v>
      </c>
      <c r="B91" s="195"/>
      <c r="C91" s="195"/>
      <c r="D91" s="195"/>
      <c r="E91" s="195"/>
      <c r="F91" s="50" t="str">
        <f>IF(B91&gt;0,VLOOKUP(B91,legenda!F:G,2,0),"")</f>
        <v/>
      </c>
      <c r="G91" s="28"/>
      <c r="H91" s="28"/>
      <c r="I91" s="52"/>
    </row>
    <row r="92" spans="1:9" x14ac:dyDescent="0.25">
      <c r="A92" s="49">
        <v>15</v>
      </c>
      <c r="B92" s="195"/>
      <c r="C92" s="195"/>
      <c r="D92" s="195"/>
      <c r="E92" s="195"/>
      <c r="F92" s="50" t="str">
        <f>IF(B92&gt;0,VLOOKUP(B92,legenda!F:G,2,0),"")</f>
        <v/>
      </c>
      <c r="G92" s="28"/>
      <c r="H92" s="28"/>
      <c r="I92" s="52"/>
    </row>
    <row r="93" spans="1:9" ht="15.75" thickBot="1" x14ac:dyDescent="0.3">
      <c r="A93" s="53"/>
      <c r="B93" s="35"/>
      <c r="C93" s="35"/>
      <c r="D93" s="35"/>
      <c r="E93" s="35"/>
      <c r="F93" s="54"/>
      <c r="G93" s="36"/>
      <c r="H93" s="36"/>
      <c r="I93" s="55"/>
    </row>
    <row r="94" spans="1:9" ht="15.75" thickBot="1" x14ac:dyDescent="0.3">
      <c r="A94" s="56"/>
      <c r="B94" s="57"/>
      <c r="C94" s="57"/>
      <c r="D94" s="57"/>
      <c r="E94" s="54"/>
      <c r="F94" s="36"/>
      <c r="G94" s="36"/>
      <c r="H94" s="36"/>
      <c r="I94" s="55"/>
    </row>
    <row r="95" spans="1:9" ht="15.75" x14ac:dyDescent="0.25">
      <c r="A95" s="161" t="s">
        <v>249</v>
      </c>
      <c r="B95" s="162"/>
      <c r="C95" s="162"/>
      <c r="D95" s="162"/>
      <c r="E95" s="162"/>
      <c r="F95" s="162"/>
      <c r="G95" s="162"/>
      <c r="H95" s="162"/>
      <c r="I95" s="163"/>
    </row>
    <row r="96" spans="1:9" x14ac:dyDescent="0.25">
      <c r="A96" s="205">
        <f>IF('Údaje o prevádzke č. 1'!D18="neoprávnená prevádzka",0,'Údaje o prevádzke č. 1'!E41)+IF('Údaje o prevádzke č. 2'!D18="neoprávnená prevádzka",0,'Údaje o prevádzke č. 2'!E41)+IF('Údaje o prevádzke č. 3'!D18="neoprávnená prevádzka",0,'Údaje o prevádzke č. 3'!E41)+IF('Údaje o prevádzke č. 4'!D18="neoprávnená prevádzka",0,'Údaje o prevádzke č. 4'!E41)+IF('Údaje o prevádzke č. 5'!D18="neoprávnená prevádzka",0,'Údaje o prevádzke č. 5'!E41)+IF('Údaje o prevádzke č. 6'!D18="neoprávnená prevádzka",0,'Údaje o prevádzke č. 6'!E41)+IF('Údaje o prevádzke č. 7'!D18="neoprávnená prevádzka",0,'Údaje o prevádzke č. 7'!E41)+IF('Údaje o prevádzke č. 8'!D18="neoprávnená prevádzka",0,'Údaje o prevádzke č. 8'!E41)+IF('Údaje o prevádzke č. 9'!D18="neoprávnená prevádzka",0,'Údaje o prevádzke č. 9'!E41)+IF('Údaje o prevádzke č. 10'!D18="neoprávnená prevádzka",0,'Údaje o prevádzke č. 10'!E41)</f>
        <v>0</v>
      </c>
      <c r="B96" s="206"/>
      <c r="C96" s="206"/>
      <c r="D96" s="128" t="s">
        <v>14</v>
      </c>
      <c r="E96" s="58"/>
      <c r="F96" s="28"/>
      <c r="G96" s="28"/>
      <c r="H96" s="28"/>
      <c r="I96" s="52"/>
    </row>
    <row r="97" spans="1:9" x14ac:dyDescent="0.25">
      <c r="A97" s="59"/>
      <c r="B97" s="60"/>
      <c r="C97" s="60"/>
      <c r="D97" s="60"/>
      <c r="E97" s="58"/>
      <c r="F97" s="28"/>
      <c r="G97" s="28"/>
      <c r="H97" s="28"/>
      <c r="I97" s="52"/>
    </row>
    <row r="98" spans="1:9" x14ac:dyDescent="0.25">
      <c r="A98" s="212" t="s">
        <v>163</v>
      </c>
      <c r="B98" s="213"/>
      <c r="C98" s="120">
        <v>24.71</v>
      </c>
      <c r="D98" s="128" t="s">
        <v>165</v>
      </c>
      <c r="E98" s="58"/>
      <c r="F98" s="28"/>
      <c r="G98" s="28"/>
      <c r="H98" s="28"/>
      <c r="I98" s="52"/>
    </row>
    <row r="99" spans="1:9" ht="15.75" thickBot="1" x14ac:dyDescent="0.3">
      <c r="A99" s="56"/>
      <c r="B99" s="57"/>
      <c r="C99" s="57"/>
      <c r="D99" s="57"/>
      <c r="E99" s="54"/>
      <c r="F99" s="36"/>
      <c r="G99" s="36"/>
      <c r="H99" s="36"/>
      <c r="I99" s="55"/>
    </row>
    <row r="100" spans="1:9" ht="15" customHeight="1" thickBot="1" x14ac:dyDescent="0.3">
      <c r="A100" s="40"/>
      <c r="B100" s="61"/>
      <c r="C100" s="61"/>
      <c r="D100" s="61"/>
      <c r="E100" s="61"/>
      <c r="F100" s="61"/>
      <c r="G100" s="61"/>
      <c r="H100" s="61"/>
      <c r="I100" s="48"/>
    </row>
    <row r="101" spans="1:9" ht="15.75" x14ac:dyDescent="0.25">
      <c r="A101" s="199" t="s">
        <v>160</v>
      </c>
      <c r="B101" s="200"/>
      <c r="C101" s="200"/>
      <c r="D101" s="200"/>
      <c r="E101" s="200"/>
      <c r="F101" s="200"/>
      <c r="G101" s="200"/>
      <c r="H101" s="200"/>
      <c r="I101" s="201"/>
    </row>
    <row r="102" spans="1:9" ht="28.5" customHeight="1" x14ac:dyDescent="0.25">
      <c r="A102" s="228"/>
      <c r="B102" s="229"/>
      <c r="C102" s="229"/>
      <c r="D102" s="229"/>
      <c r="E102" s="229"/>
      <c r="F102" s="229"/>
      <c r="G102" s="229"/>
      <c r="H102" s="229"/>
      <c r="I102" s="230"/>
    </row>
    <row r="103" spans="1:9" x14ac:dyDescent="0.25">
      <c r="A103" s="153" t="s">
        <v>267</v>
      </c>
      <c r="B103" s="154"/>
      <c r="C103" s="154"/>
      <c r="D103" s="154"/>
      <c r="E103" s="154"/>
      <c r="F103" s="154"/>
      <c r="G103" s="154"/>
      <c r="H103" s="154"/>
      <c r="I103" s="155"/>
    </row>
    <row r="104" spans="1:9" ht="28.5" customHeight="1" x14ac:dyDescent="0.25">
      <c r="A104" s="150" t="s">
        <v>164</v>
      </c>
      <c r="B104" s="151"/>
      <c r="C104" s="151"/>
      <c r="D104" s="151"/>
      <c r="E104" s="151"/>
      <c r="F104" s="151"/>
      <c r="G104" s="151"/>
      <c r="H104" s="151"/>
      <c r="I104" s="152"/>
    </row>
    <row r="105" spans="1:9" x14ac:dyDescent="0.25">
      <c r="A105" s="207" t="s">
        <v>259</v>
      </c>
      <c r="B105" s="208"/>
      <c r="C105" s="208"/>
      <c r="D105" s="208"/>
      <c r="E105" s="208"/>
      <c r="F105" s="208"/>
      <c r="G105" s="208"/>
      <c r="H105" s="208"/>
      <c r="I105" s="209"/>
    </row>
    <row r="106" spans="1:9" ht="52.5" customHeight="1" x14ac:dyDescent="0.25">
      <c r="A106" s="150" t="s">
        <v>260</v>
      </c>
      <c r="B106" s="151"/>
      <c r="C106" s="151"/>
      <c r="D106" s="151"/>
      <c r="E106" s="151"/>
      <c r="F106" s="151"/>
      <c r="G106" s="151"/>
      <c r="H106" s="151"/>
      <c r="I106" s="152"/>
    </row>
    <row r="107" spans="1:9" ht="31.5" customHeight="1" x14ac:dyDescent="0.25">
      <c r="A107" s="150" t="s">
        <v>261</v>
      </c>
      <c r="B107" s="151"/>
      <c r="C107" s="151"/>
      <c r="D107" s="151"/>
      <c r="E107" s="151"/>
      <c r="F107" s="151"/>
      <c r="G107" s="151"/>
      <c r="H107" s="151"/>
      <c r="I107" s="152"/>
    </row>
    <row r="108" spans="1:9" ht="32.25" customHeight="1" x14ac:dyDescent="0.25">
      <c r="A108" s="150" t="s">
        <v>262</v>
      </c>
      <c r="B108" s="151"/>
      <c r="C108" s="151"/>
      <c r="D108" s="151"/>
      <c r="E108" s="151"/>
      <c r="F108" s="151"/>
      <c r="G108" s="151"/>
      <c r="H108" s="151"/>
      <c r="I108" s="152"/>
    </row>
    <row r="109" spans="1:9" x14ac:dyDescent="0.25">
      <c r="A109" s="150" t="s">
        <v>263</v>
      </c>
      <c r="B109" s="151"/>
      <c r="C109" s="151"/>
      <c r="D109" s="151"/>
      <c r="E109" s="151"/>
      <c r="F109" s="151"/>
      <c r="G109" s="151"/>
      <c r="H109" s="151"/>
      <c r="I109" s="152"/>
    </row>
    <row r="110" spans="1:9" x14ac:dyDescent="0.25">
      <c r="A110" s="138" t="s">
        <v>264</v>
      </c>
      <c r="B110" s="139"/>
      <c r="C110" s="139"/>
      <c r="D110" s="139"/>
      <c r="E110" s="139"/>
      <c r="F110" s="139"/>
      <c r="G110" s="139"/>
      <c r="H110" s="139"/>
      <c r="I110" s="140"/>
    </row>
    <row r="111" spans="1:9" ht="27.75" customHeight="1" x14ac:dyDescent="0.25">
      <c r="A111" s="138" t="s">
        <v>265</v>
      </c>
      <c r="B111" s="139"/>
      <c r="C111" s="139"/>
      <c r="D111" s="139"/>
      <c r="E111" s="139"/>
      <c r="F111" s="139"/>
      <c r="G111" s="139"/>
      <c r="H111" s="139"/>
      <c r="I111" s="140"/>
    </row>
    <row r="112" spans="1:9" ht="75" customHeight="1" x14ac:dyDescent="0.25">
      <c r="A112" s="141" t="s">
        <v>266</v>
      </c>
      <c r="B112" s="142"/>
      <c r="C112" s="142"/>
      <c r="D112" s="142"/>
      <c r="E112" s="142"/>
      <c r="F112" s="142"/>
      <c r="G112" s="142"/>
      <c r="H112" s="142"/>
      <c r="I112" s="143"/>
    </row>
    <row r="113" spans="1:9" ht="15" customHeight="1" x14ac:dyDescent="0.25">
      <c r="A113" s="40"/>
      <c r="B113" s="62"/>
      <c r="C113" s="62"/>
      <c r="D113" s="62"/>
      <c r="E113" s="62"/>
      <c r="F113" s="62"/>
      <c r="G113" s="62"/>
      <c r="H113" s="62"/>
      <c r="I113" s="63"/>
    </row>
    <row r="114" spans="1:9" ht="15" customHeight="1" x14ac:dyDescent="0.25">
      <c r="A114" s="64" t="s">
        <v>15</v>
      </c>
      <c r="B114" s="147"/>
      <c r="C114" s="147"/>
      <c r="D114" s="148"/>
      <c r="E114" s="65" t="s">
        <v>16</v>
      </c>
      <c r="F114" s="210"/>
      <c r="G114" s="211"/>
      <c r="H114" s="61"/>
      <c r="I114" s="48"/>
    </row>
    <row r="115" spans="1:9" ht="15" customHeight="1" x14ac:dyDescent="0.25">
      <c r="A115" s="40"/>
      <c r="B115" s="61"/>
      <c r="C115" s="61"/>
      <c r="D115" s="61"/>
      <c r="E115" s="61"/>
      <c r="F115" s="61"/>
      <c r="G115" s="61"/>
      <c r="H115" s="61"/>
      <c r="I115" s="48"/>
    </row>
    <row r="116" spans="1:9" ht="15" customHeight="1" x14ac:dyDescent="0.25">
      <c r="A116" s="40"/>
      <c r="B116" s="61"/>
      <c r="C116" s="61"/>
      <c r="D116" s="220" t="s">
        <v>134</v>
      </c>
      <c r="E116" s="220"/>
      <c r="F116" s="220"/>
      <c r="G116" s="220"/>
      <c r="H116" s="220"/>
      <c r="I116" s="221"/>
    </row>
    <row r="117" spans="1:9" x14ac:dyDescent="0.25">
      <c r="A117" s="40"/>
      <c r="B117" s="61"/>
      <c r="C117" s="61"/>
      <c r="D117" s="220"/>
      <c r="E117" s="220"/>
      <c r="F117" s="220"/>
      <c r="G117" s="220"/>
      <c r="H117" s="220"/>
      <c r="I117" s="221"/>
    </row>
    <row r="118" spans="1:9" x14ac:dyDescent="0.25">
      <c r="A118" s="40"/>
      <c r="B118" s="61"/>
      <c r="C118" s="61"/>
      <c r="D118" s="220"/>
      <c r="E118" s="220"/>
      <c r="F118" s="220"/>
      <c r="G118" s="220"/>
      <c r="H118" s="220"/>
      <c r="I118" s="221"/>
    </row>
    <row r="119" spans="1:9" x14ac:dyDescent="0.25">
      <c r="A119" s="40"/>
      <c r="B119" s="61"/>
      <c r="C119" s="61"/>
      <c r="D119" s="220"/>
      <c r="E119" s="220"/>
      <c r="F119" s="220"/>
      <c r="G119" s="220"/>
      <c r="H119" s="220"/>
      <c r="I119" s="221"/>
    </row>
    <row r="120" spans="1:9" x14ac:dyDescent="0.25">
      <c r="A120" s="40"/>
      <c r="B120" s="61"/>
      <c r="C120" s="61"/>
      <c r="D120" s="220"/>
      <c r="E120" s="220"/>
      <c r="F120" s="220"/>
      <c r="G120" s="220"/>
      <c r="H120" s="220"/>
      <c r="I120" s="221"/>
    </row>
    <row r="121" spans="1:9" x14ac:dyDescent="0.25">
      <c r="A121" s="40"/>
      <c r="B121" s="61"/>
      <c r="C121" s="61"/>
      <c r="D121" s="220"/>
      <c r="E121" s="220"/>
      <c r="F121" s="220"/>
      <c r="G121" s="220"/>
      <c r="H121" s="220"/>
      <c r="I121" s="221"/>
    </row>
    <row r="122" spans="1:9" ht="33.75" customHeight="1" thickBot="1" x14ac:dyDescent="0.3">
      <c r="A122" s="135"/>
      <c r="B122" s="136"/>
      <c r="C122" s="136"/>
      <c r="D122" s="136"/>
      <c r="E122" s="136"/>
      <c r="F122" s="136"/>
      <c r="G122" s="136"/>
      <c r="H122" s="136"/>
      <c r="I122" s="137"/>
    </row>
    <row r="123" spans="1:9" ht="16.5" customHeight="1" thickBot="1" x14ac:dyDescent="0.3">
      <c r="A123" s="40"/>
      <c r="B123" s="61"/>
      <c r="C123" s="61"/>
      <c r="D123" s="61"/>
      <c r="E123" s="61"/>
      <c r="F123" s="61"/>
      <c r="G123" s="61"/>
      <c r="H123" s="61"/>
      <c r="I123" s="48"/>
    </row>
    <row r="124" spans="1:9" ht="16.5" thickBot="1" x14ac:dyDescent="0.3">
      <c r="A124" s="231" t="s">
        <v>245</v>
      </c>
      <c r="B124" s="232"/>
      <c r="C124" s="232"/>
      <c r="D124" s="232"/>
      <c r="E124" s="232"/>
      <c r="F124" s="232"/>
      <c r="G124" s="232"/>
      <c r="H124" s="232"/>
      <c r="I124" s="233"/>
    </row>
    <row r="125" spans="1:9" x14ac:dyDescent="0.25">
      <c r="A125" s="234" t="s">
        <v>244</v>
      </c>
      <c r="B125" s="235"/>
      <c r="C125" s="235"/>
      <c r="D125" s="235"/>
      <c r="E125" s="235"/>
      <c r="F125" s="235"/>
      <c r="G125" s="235"/>
      <c r="H125" s="235"/>
      <c r="I125" s="236"/>
    </row>
    <row r="126" spans="1:9" x14ac:dyDescent="0.25">
      <c r="A126" s="237"/>
      <c r="B126" s="235"/>
      <c r="C126" s="235"/>
      <c r="D126" s="235"/>
      <c r="E126" s="235"/>
      <c r="F126" s="235"/>
      <c r="G126" s="235"/>
      <c r="H126" s="235"/>
      <c r="I126" s="236"/>
    </row>
    <row r="127" spans="1:9" x14ac:dyDescent="0.25">
      <c r="A127" s="237"/>
      <c r="B127" s="235"/>
      <c r="C127" s="235"/>
      <c r="D127" s="235"/>
      <c r="E127" s="235"/>
      <c r="F127" s="235"/>
      <c r="G127" s="235"/>
      <c r="H127" s="235"/>
      <c r="I127" s="236"/>
    </row>
    <row r="128" spans="1:9" ht="30" customHeight="1" x14ac:dyDescent="0.25">
      <c r="A128" s="237"/>
      <c r="B128" s="235"/>
      <c r="C128" s="235"/>
      <c r="D128" s="235"/>
      <c r="E128" s="235"/>
      <c r="F128" s="235"/>
      <c r="G128" s="235"/>
      <c r="H128" s="235"/>
      <c r="I128" s="236"/>
    </row>
    <row r="129" spans="1:9" ht="60" customHeight="1" x14ac:dyDescent="0.25">
      <c r="A129" s="237"/>
      <c r="B129" s="235"/>
      <c r="C129" s="235"/>
      <c r="D129" s="235"/>
      <c r="E129" s="235"/>
      <c r="F129" s="235"/>
      <c r="G129" s="235"/>
      <c r="H129" s="235"/>
      <c r="I129" s="236"/>
    </row>
    <row r="130" spans="1:9" ht="45.75" customHeight="1" x14ac:dyDescent="0.25">
      <c r="A130" s="237"/>
      <c r="B130" s="235"/>
      <c r="C130" s="235"/>
      <c r="D130" s="235"/>
      <c r="E130" s="235"/>
      <c r="F130" s="235"/>
      <c r="G130" s="235"/>
      <c r="H130" s="235"/>
      <c r="I130" s="236"/>
    </row>
    <row r="131" spans="1:9" ht="47.25" customHeight="1" x14ac:dyDescent="0.25">
      <c r="A131" s="237"/>
      <c r="B131" s="235"/>
      <c r="C131" s="235"/>
      <c r="D131" s="235"/>
      <c r="E131" s="235"/>
      <c r="F131" s="235"/>
      <c r="G131" s="235"/>
      <c r="H131" s="235"/>
      <c r="I131" s="236"/>
    </row>
    <row r="132" spans="1:9" s="25" customFormat="1" ht="19.5" customHeight="1" x14ac:dyDescent="0.25">
      <c r="A132" s="237"/>
      <c r="B132" s="235"/>
      <c r="C132" s="235"/>
      <c r="D132" s="235"/>
      <c r="E132" s="235"/>
      <c r="F132" s="235"/>
      <c r="G132" s="235"/>
      <c r="H132" s="235"/>
      <c r="I132" s="236"/>
    </row>
    <row r="133" spans="1:9" s="25" customFormat="1" ht="34.5" hidden="1" customHeight="1" x14ac:dyDescent="0.25">
      <c r="A133" s="237"/>
      <c r="B133" s="235"/>
      <c r="C133" s="235"/>
      <c r="D133" s="235"/>
      <c r="E133" s="235"/>
      <c r="F133" s="235"/>
      <c r="G133" s="235"/>
      <c r="H133" s="235"/>
      <c r="I133" s="236"/>
    </row>
    <row r="134" spans="1:9" s="25" customFormat="1" ht="34.5" hidden="1" customHeight="1" x14ac:dyDescent="0.25">
      <c r="A134" s="237"/>
      <c r="B134" s="235"/>
      <c r="C134" s="235"/>
      <c r="D134" s="235"/>
      <c r="E134" s="235"/>
      <c r="F134" s="235"/>
      <c r="G134" s="235"/>
      <c r="H134" s="235"/>
      <c r="I134" s="236"/>
    </row>
    <row r="135" spans="1:9" s="25" customFormat="1" hidden="1" x14ac:dyDescent="0.25">
      <c r="A135" s="237"/>
      <c r="B135" s="235"/>
      <c r="C135" s="235"/>
      <c r="D135" s="235"/>
      <c r="E135" s="235"/>
      <c r="F135" s="235"/>
      <c r="G135" s="235"/>
      <c r="H135" s="235"/>
      <c r="I135" s="236"/>
    </row>
    <row r="136" spans="1:9" s="25" customFormat="1" ht="15.75" hidden="1" thickBot="1" x14ac:dyDescent="0.3">
      <c r="A136" s="238"/>
      <c r="B136" s="239"/>
      <c r="C136" s="239"/>
      <c r="D136" s="239"/>
      <c r="E136" s="239"/>
      <c r="F136" s="239"/>
      <c r="G136" s="239"/>
      <c r="H136" s="239"/>
      <c r="I136" s="240"/>
    </row>
    <row r="137" spans="1:9" ht="15.75" thickBot="1" x14ac:dyDescent="0.3">
      <c r="A137" s="15"/>
      <c r="B137" s="20"/>
      <c r="C137" s="20"/>
      <c r="D137" s="20"/>
      <c r="E137" s="20"/>
      <c r="F137" s="20"/>
      <c r="G137" s="20"/>
      <c r="H137" s="20"/>
      <c r="I137" s="16"/>
    </row>
    <row r="138" spans="1:9" ht="15.75" x14ac:dyDescent="0.25">
      <c r="A138" s="199" t="s">
        <v>246</v>
      </c>
      <c r="B138" s="200"/>
      <c r="C138" s="200"/>
      <c r="D138" s="200"/>
      <c r="E138" s="200"/>
      <c r="F138" s="200"/>
      <c r="G138" s="200"/>
      <c r="H138" s="200"/>
      <c r="I138" s="201"/>
    </row>
    <row r="139" spans="1:9" x14ac:dyDescent="0.25">
      <c r="A139" s="202" t="s">
        <v>235</v>
      </c>
      <c r="B139" s="203"/>
      <c r="C139" s="203"/>
      <c r="D139" s="203"/>
      <c r="E139" s="203"/>
      <c r="F139" s="203"/>
      <c r="G139" s="203"/>
      <c r="H139" s="203"/>
      <c r="I139" s="204"/>
    </row>
    <row r="140" spans="1:9" x14ac:dyDescent="0.25">
      <c r="A140" s="202" t="s">
        <v>243</v>
      </c>
      <c r="B140" s="203"/>
      <c r="C140" s="203"/>
      <c r="D140" s="203"/>
      <c r="E140" s="203"/>
      <c r="F140" s="203"/>
      <c r="G140" s="203"/>
      <c r="H140" s="203"/>
      <c r="I140" s="204"/>
    </row>
    <row r="141" spans="1:9" ht="31.5" customHeight="1" x14ac:dyDescent="0.25">
      <c r="A141" s="217" t="s">
        <v>236</v>
      </c>
      <c r="B141" s="218"/>
      <c r="C141" s="218"/>
      <c r="D141" s="218"/>
      <c r="E141" s="218"/>
      <c r="F141" s="218"/>
      <c r="G141" s="218"/>
      <c r="H141" s="218"/>
      <c r="I141" s="219"/>
    </row>
    <row r="142" spans="1:9" ht="57" customHeight="1" x14ac:dyDescent="0.25">
      <c r="A142" s="202" t="s">
        <v>237</v>
      </c>
      <c r="B142" s="203"/>
      <c r="C142" s="203"/>
      <c r="D142" s="203"/>
      <c r="E142" s="203"/>
      <c r="F142" s="203"/>
      <c r="G142" s="203"/>
      <c r="H142" s="203"/>
      <c r="I142" s="204"/>
    </row>
    <row r="143" spans="1:9" ht="33" customHeight="1" x14ac:dyDescent="0.25">
      <c r="A143" s="202" t="s">
        <v>238</v>
      </c>
      <c r="B143" s="203"/>
      <c r="C143" s="203"/>
      <c r="D143" s="203"/>
      <c r="E143" s="203"/>
      <c r="F143" s="203"/>
      <c r="G143" s="203"/>
      <c r="H143" s="203"/>
      <c r="I143" s="204"/>
    </row>
    <row r="144" spans="1:9" ht="42.75" customHeight="1" x14ac:dyDescent="0.25">
      <c r="A144" s="202" t="s">
        <v>233</v>
      </c>
      <c r="B144" s="203"/>
      <c r="C144" s="203"/>
      <c r="D144" s="203"/>
      <c r="E144" s="203"/>
      <c r="F144" s="203"/>
      <c r="G144" s="203"/>
      <c r="H144" s="203"/>
      <c r="I144" s="204"/>
    </row>
    <row r="145" spans="1:9" ht="33" customHeight="1" x14ac:dyDescent="0.25">
      <c r="A145" s="202" t="s">
        <v>239</v>
      </c>
      <c r="B145" s="203"/>
      <c r="C145" s="203"/>
      <c r="D145" s="203"/>
      <c r="E145" s="203"/>
      <c r="F145" s="203"/>
      <c r="G145" s="203"/>
      <c r="H145" s="203"/>
      <c r="I145" s="204"/>
    </row>
    <row r="146" spans="1:9" ht="31.5" customHeight="1" x14ac:dyDescent="0.25">
      <c r="A146" s="202" t="s">
        <v>251</v>
      </c>
      <c r="B146" s="203"/>
      <c r="C146" s="203"/>
      <c r="D146" s="203"/>
      <c r="E146" s="203"/>
      <c r="F146" s="203"/>
      <c r="G146" s="203"/>
      <c r="H146" s="203"/>
      <c r="I146" s="204"/>
    </row>
    <row r="147" spans="1:9" ht="19.5" customHeight="1" x14ac:dyDescent="0.25">
      <c r="A147" s="202" t="s">
        <v>252</v>
      </c>
      <c r="B147" s="203"/>
      <c r="C147" s="203"/>
      <c r="D147" s="203"/>
      <c r="E147" s="203"/>
      <c r="F147" s="203"/>
      <c r="G147" s="203"/>
      <c r="H147" s="203"/>
      <c r="I147" s="204"/>
    </row>
    <row r="148" spans="1:9" ht="22.5" customHeight="1" x14ac:dyDescent="0.25">
      <c r="A148" s="202" t="s">
        <v>253</v>
      </c>
      <c r="B148" s="203"/>
      <c r="C148" s="203"/>
      <c r="D148" s="203"/>
      <c r="E148" s="203"/>
      <c r="F148" s="203"/>
      <c r="G148" s="203"/>
      <c r="H148" s="203"/>
      <c r="I148" s="204"/>
    </row>
    <row r="149" spans="1:9" ht="22.5" customHeight="1" thickBot="1" x14ac:dyDescent="0.3">
      <c r="A149" s="214" t="s">
        <v>240</v>
      </c>
      <c r="B149" s="215"/>
      <c r="C149" s="215"/>
      <c r="D149" s="215"/>
      <c r="E149" s="215"/>
      <c r="F149" s="215"/>
      <c r="G149" s="215"/>
      <c r="H149" s="215"/>
      <c r="I149" s="216"/>
    </row>
  </sheetData>
  <sheetProtection algorithmName="SHA-512" hashValue="Ij9tK+/PzG1XkhajOXFljx8msfHMz4YMwzM6zGoRXzj1IYAt5TI/o0s1t+Bu6HQPI7PucZ6NaXx+DYp5DlJ4PA==" saltValue="IkihK421k1j5gVpCrcAR+Q==" spinCount="100000" sheet="1" objects="1" scenarios="1" formatCells="0" formatColumns="0" formatRows="0" insertColumns="0" insertRows="0" insertHyperlinks="0" deleteColumns="0" deleteRows="0" sort="0"/>
  <dataConsolidate>
    <dataRefs count="5">
      <dataRef ref="E34" sheet="Údaje o prevádzke č. 1"/>
      <dataRef ref="E34" sheet="Údaje o prevádzke č. 2"/>
      <dataRef ref="E34" sheet="Údaje o prevádzke č. 3"/>
      <dataRef ref="E34" sheet="Údaje o prevádzke č. 4"/>
      <dataRef ref="E34" sheet="Údaje o prevádzke č. 5"/>
    </dataRefs>
  </dataConsolidate>
  <mergeCells count="167">
    <mergeCell ref="D116:I121"/>
    <mergeCell ref="A1:E2"/>
    <mergeCell ref="A102:I102"/>
    <mergeCell ref="A124:I124"/>
    <mergeCell ref="A125:I136"/>
    <mergeCell ref="A73:I73"/>
    <mergeCell ref="B80:E80"/>
    <mergeCell ref="B81:E81"/>
    <mergeCell ref="B82:E82"/>
    <mergeCell ref="B83:E83"/>
    <mergeCell ref="B84:E84"/>
    <mergeCell ref="B85:E85"/>
    <mergeCell ref="A76:I76"/>
    <mergeCell ref="A101:I101"/>
    <mergeCell ref="B77:E77"/>
    <mergeCell ref="B42:D42"/>
    <mergeCell ref="B38:D38"/>
    <mergeCell ref="C36:D36"/>
    <mergeCell ref="E45:I45"/>
    <mergeCell ref="E39:I39"/>
    <mergeCell ref="B50:D50"/>
    <mergeCell ref="E50:I50"/>
    <mergeCell ref="A28:D28"/>
    <mergeCell ref="E34:I34"/>
    <mergeCell ref="E42:I42"/>
    <mergeCell ref="E47:I47"/>
    <mergeCell ref="C40:D40"/>
    <mergeCell ref="E40:I40"/>
    <mergeCell ref="C41:D41"/>
    <mergeCell ref="E41:I41"/>
    <mergeCell ref="B46:D46"/>
    <mergeCell ref="B39:D39"/>
    <mergeCell ref="E36:I36"/>
    <mergeCell ref="C44:D44"/>
    <mergeCell ref="E44:I44"/>
    <mergeCell ref="C45:D45"/>
    <mergeCell ref="E37:I37"/>
    <mergeCell ref="E38:I38"/>
    <mergeCell ref="C37:D37"/>
    <mergeCell ref="B43:D43"/>
    <mergeCell ref="E43:I43"/>
    <mergeCell ref="E46:I46"/>
    <mergeCell ref="B47:D47"/>
    <mergeCell ref="A149:I149"/>
    <mergeCell ref="A145:I145"/>
    <mergeCell ref="A148:I148"/>
    <mergeCell ref="A139:I139"/>
    <mergeCell ref="A140:I140"/>
    <mergeCell ref="A141:I141"/>
    <mergeCell ref="A142:I142"/>
    <mergeCell ref="A143:I143"/>
    <mergeCell ref="A144:I144"/>
    <mergeCell ref="A138:I138"/>
    <mergeCell ref="A146:I146"/>
    <mergeCell ref="A147:I147"/>
    <mergeCell ref="C49:D49"/>
    <mergeCell ref="E49:I49"/>
    <mergeCell ref="B51:D51"/>
    <mergeCell ref="E51:I51"/>
    <mergeCell ref="A95:I95"/>
    <mergeCell ref="A96:C96"/>
    <mergeCell ref="B78:E78"/>
    <mergeCell ref="B79:E79"/>
    <mergeCell ref="A72:I72"/>
    <mergeCell ref="A104:I104"/>
    <mergeCell ref="A105:I105"/>
    <mergeCell ref="B114:D114"/>
    <mergeCell ref="F114:G114"/>
    <mergeCell ref="A98:B98"/>
    <mergeCell ref="B86:E86"/>
    <mergeCell ref="B87:E87"/>
    <mergeCell ref="B88:E88"/>
    <mergeCell ref="B89:E89"/>
    <mergeCell ref="B90:E90"/>
    <mergeCell ref="B91:E91"/>
    <mergeCell ref="B92:E92"/>
    <mergeCell ref="F1:I4"/>
    <mergeCell ref="G6:I6"/>
    <mergeCell ref="A8:I8"/>
    <mergeCell ref="F26:I26"/>
    <mergeCell ref="G20:I20"/>
    <mergeCell ref="A21:D21"/>
    <mergeCell ref="G12:I12"/>
    <mergeCell ref="A20:D20"/>
    <mergeCell ref="E20:F20"/>
    <mergeCell ref="E13:I13"/>
    <mergeCell ref="E14:I14"/>
    <mergeCell ref="E21:F21"/>
    <mergeCell ref="G21:I21"/>
    <mergeCell ref="A24:I24"/>
    <mergeCell ref="A25:D25"/>
    <mergeCell ref="A26:D26"/>
    <mergeCell ref="F25:I25"/>
    <mergeCell ref="A14:D14"/>
    <mergeCell ref="A18:D18"/>
    <mergeCell ref="F18:I18"/>
    <mergeCell ref="A19:D19"/>
    <mergeCell ref="A10:I10"/>
    <mergeCell ref="A11:F11"/>
    <mergeCell ref="G11:I11"/>
    <mergeCell ref="A12:F12"/>
    <mergeCell ref="A31:I31"/>
    <mergeCell ref="E32:I32"/>
    <mergeCell ref="C33:D33"/>
    <mergeCell ref="E33:I33"/>
    <mergeCell ref="B35:D35"/>
    <mergeCell ref="E35:I35"/>
    <mergeCell ref="G28:I28"/>
    <mergeCell ref="A27:D27"/>
    <mergeCell ref="E27:F27"/>
    <mergeCell ref="G27:I27"/>
    <mergeCell ref="F19:I19"/>
    <mergeCell ref="A17:I17"/>
    <mergeCell ref="A13:D13"/>
    <mergeCell ref="E28:F28"/>
    <mergeCell ref="C32:D32"/>
    <mergeCell ref="B34:D34"/>
    <mergeCell ref="C48:D48"/>
    <mergeCell ref="E48:I48"/>
    <mergeCell ref="C52:D52"/>
    <mergeCell ref="E52:I52"/>
    <mergeCell ref="E53:I53"/>
    <mergeCell ref="B54:D54"/>
    <mergeCell ref="E54:I54"/>
    <mergeCell ref="B66:D66"/>
    <mergeCell ref="E66:I66"/>
    <mergeCell ref="E56:I56"/>
    <mergeCell ref="E57:I57"/>
    <mergeCell ref="B58:D58"/>
    <mergeCell ref="E58:I58"/>
    <mergeCell ref="E59:I59"/>
    <mergeCell ref="C60:D60"/>
    <mergeCell ref="E60:I60"/>
    <mergeCell ref="E67:I67"/>
    <mergeCell ref="C68:D68"/>
    <mergeCell ref="E68:I68"/>
    <mergeCell ref="E69:I69"/>
    <mergeCell ref="C53:D53"/>
    <mergeCell ref="B55:D55"/>
    <mergeCell ref="C57:D57"/>
    <mergeCell ref="B59:D59"/>
    <mergeCell ref="C61:D61"/>
    <mergeCell ref="B63:D63"/>
    <mergeCell ref="C65:D65"/>
    <mergeCell ref="B67:D67"/>
    <mergeCell ref="C69:D69"/>
    <mergeCell ref="E61:I61"/>
    <mergeCell ref="B62:D62"/>
    <mergeCell ref="E62:I62"/>
    <mergeCell ref="E63:I63"/>
    <mergeCell ref="C64:D64"/>
    <mergeCell ref="E64:I64"/>
    <mergeCell ref="E65:I65"/>
    <mergeCell ref="E55:I55"/>
    <mergeCell ref="C56:D56"/>
    <mergeCell ref="A111:I111"/>
    <mergeCell ref="A112:I112"/>
    <mergeCell ref="B70:D70"/>
    <mergeCell ref="E70:I70"/>
    <mergeCell ref="B71:D71"/>
    <mergeCell ref="E71:I71"/>
    <mergeCell ref="A106:I106"/>
    <mergeCell ref="A107:I107"/>
    <mergeCell ref="A108:I108"/>
    <mergeCell ref="A109:I109"/>
    <mergeCell ref="A110:I110"/>
    <mergeCell ref="A103:I103"/>
  </mergeCells>
  <dataValidations count="1">
    <dataValidation type="list" allowBlank="1" showInputMessage="1" showErrorMessage="1" sqref="B97 B99">
      <formula1>$G$4:$G$28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Strana &amp;P</oddFooter>
  </headerFooter>
  <rowBreaks count="3" manualBreakCount="3">
    <brk id="47" max="8" man="1"/>
    <brk id="94" max="8" man="1"/>
    <brk id="123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legenda!$D$2:$D$80</xm:f>
          </x14:formula1>
          <xm:sqref>E21:F21 E28:F28</xm:sqref>
        </x14:dataValidation>
        <x14:dataValidation type="list" allowBlank="1" showInputMessage="1" showErrorMessage="1">
          <x14:formula1>
            <xm:f>legenda!$C$2:$C$7</xm:f>
          </x14:formula1>
          <xm:sqref>A14:D14</xm:sqref>
        </x14:dataValidation>
        <x14:dataValidation type="list" allowBlank="1" showInputMessage="1" showErrorMessage="1">
          <x14:formula1>
            <xm:f>legenda!$F$3:$F$23</xm:f>
          </x14:formula1>
          <xm:sqref>B78:B94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topLeftCell="A13" zoomScaleNormal="100" zoomScaleSheetLayoutView="100" workbookViewId="0">
      <selection activeCell="R35" sqref="R35"/>
    </sheetView>
  </sheetViews>
  <sheetFormatPr defaultRowHeight="15" x14ac:dyDescent="0.25"/>
  <cols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2" max="12" width="14.140625" bestFit="1" customWidth="1"/>
  </cols>
  <sheetData>
    <row r="1" spans="1:9" x14ac:dyDescent="0.25">
      <c r="A1" s="273" t="s">
        <v>161</v>
      </c>
      <c r="B1" s="274"/>
      <c r="C1" s="274"/>
      <c r="D1" s="274"/>
      <c r="E1" s="274"/>
      <c r="F1" s="274"/>
      <c r="G1" s="274"/>
      <c r="H1" s="274"/>
      <c r="I1" s="275"/>
    </row>
    <row r="2" spans="1:9" x14ac:dyDescent="0.25">
      <c r="A2" s="167" t="s">
        <v>124</v>
      </c>
      <c r="B2" s="168"/>
      <c r="C2" s="168"/>
      <c r="D2" s="169"/>
      <c r="E2" s="170" t="s">
        <v>8</v>
      </c>
      <c r="F2" s="169"/>
      <c r="G2" s="170" t="s">
        <v>9</v>
      </c>
      <c r="H2" s="168"/>
      <c r="I2" s="171"/>
    </row>
    <row r="3" spans="1:9" x14ac:dyDescent="0.25">
      <c r="A3" s="158"/>
      <c r="B3" s="159"/>
      <c r="C3" s="159"/>
      <c r="D3" s="160"/>
      <c r="E3" s="177"/>
      <c r="F3" s="178"/>
      <c r="G3" s="164" t="str">
        <f>IF(E3&gt;0,VLOOKUP(E3,legenda!D:E,2,0),"")</f>
        <v/>
      </c>
      <c r="H3" s="165"/>
      <c r="I3" s="166"/>
    </row>
    <row r="4" spans="1:9" x14ac:dyDescent="0.25">
      <c r="A4" s="167" t="s">
        <v>4</v>
      </c>
      <c r="B4" s="168"/>
      <c r="C4" s="168"/>
      <c r="D4" s="169"/>
      <c r="E4" s="33" t="s">
        <v>5</v>
      </c>
      <c r="F4" s="170" t="s">
        <v>6</v>
      </c>
      <c r="G4" s="168"/>
      <c r="H4" s="168"/>
      <c r="I4" s="171"/>
    </row>
    <row r="5" spans="1:9" x14ac:dyDescent="0.25">
      <c r="A5" s="158"/>
      <c r="B5" s="159"/>
      <c r="C5" s="159"/>
      <c r="D5" s="160"/>
      <c r="E5" s="130"/>
      <c r="F5" s="172"/>
      <c r="G5" s="159"/>
      <c r="H5" s="159"/>
      <c r="I5" s="173"/>
    </row>
    <row r="6" spans="1:9" x14ac:dyDescent="0.25">
      <c r="A6" s="89"/>
      <c r="B6" s="90"/>
      <c r="C6" s="90"/>
      <c r="D6" s="90"/>
      <c r="E6" s="90"/>
      <c r="F6" s="90"/>
      <c r="G6" s="90"/>
      <c r="H6" s="90"/>
      <c r="I6" s="91"/>
    </row>
    <row r="7" spans="1:9" x14ac:dyDescent="0.25">
      <c r="A7" s="279" t="s">
        <v>162</v>
      </c>
      <c r="B7" s="280"/>
      <c r="C7" s="280"/>
      <c r="D7" s="280"/>
      <c r="E7" s="280"/>
      <c r="F7" s="280"/>
      <c r="G7" s="280"/>
      <c r="H7" s="280"/>
      <c r="I7" s="281"/>
    </row>
    <row r="8" spans="1:9" x14ac:dyDescent="0.25">
      <c r="A8" s="40"/>
      <c r="B8" s="144" t="s">
        <v>140</v>
      </c>
      <c r="C8" s="144"/>
      <c r="D8" s="144"/>
      <c r="E8" s="46" t="s">
        <v>139</v>
      </c>
      <c r="F8" s="47"/>
      <c r="G8" s="47"/>
      <c r="H8" s="47"/>
      <c r="I8" s="48"/>
    </row>
    <row r="9" spans="1:9" ht="30" customHeight="1" x14ac:dyDescent="0.25">
      <c r="A9" s="49">
        <v>1</v>
      </c>
      <c r="B9" s="282"/>
      <c r="C9" s="282"/>
      <c r="D9" s="282"/>
      <c r="E9" s="92" t="str">
        <f>IF(B9&gt;0,VLOOKUP(B9,legenda!F:G,2,0),"")</f>
        <v/>
      </c>
      <c r="F9" s="93"/>
      <c r="G9" s="93"/>
      <c r="H9" s="94"/>
      <c r="I9" s="95"/>
    </row>
    <row r="10" spans="1:9" x14ac:dyDescent="0.25">
      <c r="A10" s="89"/>
      <c r="B10" s="90"/>
      <c r="C10" s="90"/>
      <c r="D10" s="90"/>
      <c r="E10" s="90"/>
      <c r="F10" s="90"/>
      <c r="G10" s="90"/>
      <c r="H10" s="90"/>
      <c r="I10" s="91"/>
    </row>
    <row r="11" spans="1:9" x14ac:dyDescent="0.25">
      <c r="A11" s="279" t="s">
        <v>204</v>
      </c>
      <c r="B11" s="280"/>
      <c r="C11" s="280"/>
      <c r="D11" s="280"/>
      <c r="E11" s="280"/>
      <c r="F11" s="280"/>
      <c r="G11" s="280"/>
      <c r="H11" s="280"/>
      <c r="I11" s="281"/>
    </row>
    <row r="12" spans="1:9" ht="71.25" customHeight="1" x14ac:dyDescent="0.25">
      <c r="A12" s="283" t="s">
        <v>205</v>
      </c>
      <c r="B12" s="284"/>
      <c r="C12" s="284"/>
      <c r="D12" s="284"/>
      <c r="E12" s="284"/>
      <c r="F12" s="284"/>
      <c r="G12" s="284"/>
      <c r="H12" s="285"/>
      <c r="I12" s="96" t="str">
        <f>IF(A13&gt;0,VLOOKUP($A$13,legenda!H:K,4,0),"")</f>
        <v/>
      </c>
    </row>
    <row r="13" spans="1:9" x14ac:dyDescent="0.25">
      <c r="A13" s="286"/>
      <c r="B13" s="287"/>
      <c r="C13" s="287"/>
      <c r="D13" s="287"/>
      <c r="E13" s="287"/>
      <c r="F13" s="287"/>
      <c r="G13" s="287"/>
      <c r="H13" s="288"/>
      <c r="I13" s="97" t="str">
        <f>IF(A13&gt;0,VLOOKUP(A13,legenda!H:I,2,0),"")</f>
        <v/>
      </c>
    </row>
    <row r="14" spans="1:9" s="8" customFormat="1" ht="15" customHeight="1" x14ac:dyDescent="0.25">
      <c r="A14" s="283" t="s">
        <v>207</v>
      </c>
      <c r="B14" s="284"/>
      <c r="C14" s="284"/>
      <c r="D14" s="284"/>
      <c r="E14" s="284"/>
      <c r="F14" s="284"/>
      <c r="G14" s="284"/>
      <c r="H14" s="284"/>
      <c r="I14" s="289"/>
    </row>
    <row r="15" spans="1:9" s="8" customFormat="1" x14ac:dyDescent="0.25">
      <c r="A15" s="290"/>
      <c r="B15" s="291"/>
      <c r="C15" s="291"/>
      <c r="D15" s="291"/>
      <c r="E15" s="291"/>
      <c r="F15" s="291"/>
      <c r="G15" s="291"/>
      <c r="H15" s="291"/>
      <c r="I15" s="292"/>
    </row>
    <row r="16" spans="1:9" s="8" customFormat="1" x14ac:dyDescent="0.25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16" s="8" customFormat="1" x14ac:dyDescent="0.25">
      <c r="A17" s="296" t="s">
        <v>219</v>
      </c>
      <c r="B17" s="296"/>
      <c r="C17" s="296"/>
      <c r="D17" s="296"/>
      <c r="E17" s="296"/>
      <c r="F17" s="296"/>
      <c r="G17" s="296"/>
      <c r="H17" s="296"/>
      <c r="I17" s="296"/>
    </row>
    <row r="18" spans="1:16" ht="29.25" customHeight="1" x14ac:dyDescent="0.25">
      <c r="A18" s="276" t="str">
        <f>IF(A13&gt;0,VLOOKUP($A$13,legenda!H:L,5,0),"")</f>
        <v/>
      </c>
      <c r="B18" s="277" t="e">
        <f>VLOOKUP($A$13,legenda!C:E,4,0)</f>
        <v>#N/A</v>
      </c>
      <c r="C18" s="277" t="e">
        <f>VLOOKUP($A$13,legenda!D:F,4,0)</f>
        <v>#N/A</v>
      </c>
      <c r="D18" s="278" t="str">
        <f>IF(AND(B22&gt;0,B23&gt;0,B24&gt;0,B25&gt;0,B26&gt;0,B27&gt;0,B28&gt;0),(SUM(B22:C28)-VLOOKUP(C38,A22:C28,2,0))/6,IF(AND(B22&gt;0,B23&gt;0,B24&gt;0,B25&gt;0),(SUM(B22:C24))/3,IF(AND(B23&gt;0,B24&gt;0,B25&gt;0,B26&gt;0),(SUM(B23:C25))/3,IF(AND(B24&gt;0,B25&gt;0,B26&gt;0,B27&gt;0),(SUM(B24:C26))/3,IF(AND(B25&gt;0,B26&gt;0,B27&gt;0,B28&gt;0),(SUM(B25:C27))/3,IF(AND(B26&gt;0,B27&gt;0,B28&gt;0,B29&gt;0),(SUM(B26:C28))/3,IF(AND(B27&gt;0,B28&gt;0,B29&gt;0,B30&gt;0),(SUM(B27:C29))/3,IF(AND(B28&gt;0,B29&gt;0,B30&gt;0,B31&gt;0),(SUM(B28:C30))/3,IF(AND(B29&gt;0,B30&gt;0,B31&gt;0,B32&gt;0),(SUM(B29:C31))/3,IF(AND(B30&gt;0,B31&gt;0,B32&gt;0,B33&gt;0),(SUM(B30:C32))/3,IF(AND(B31&gt;0,B32&gt;0,B33&gt;0,B34&gt;0),(SUM(B31:C33))/3,IF(AND(B32&gt;0,B33&gt;0,B34&gt;0,B35&gt;0),(SUM(B32:C34))/3,IF(AND(B33&gt;0,B34&gt;0,B35&gt;0,B36&gt;0),(SUM(B33:C35))/3,IF(AND(B34&gt;0,B35&gt;0,B36&gt;0,B37&gt;0),(SUM(B34:C36))/3,"neoprávnená prevádzka"))))))))))))))</f>
        <v>neoprávnená prevádzka</v>
      </c>
      <c r="E18" s="278"/>
      <c r="F18" s="124" t="str">
        <f>IF(A13&gt;0,VLOOKUP($A$13,legenda!H:J,3,0),"")</f>
        <v/>
      </c>
      <c r="G18" s="101"/>
      <c r="H18" s="101"/>
      <c r="I18" s="126"/>
      <c r="O18" s="123"/>
      <c r="P18" s="123"/>
    </row>
    <row r="19" spans="1:16" ht="15" customHeight="1" x14ac:dyDescent="0.25">
      <c r="A19" s="98"/>
      <c r="B19" s="99"/>
      <c r="C19" s="99"/>
      <c r="D19" s="100"/>
      <c r="E19" s="100"/>
      <c r="F19" s="90"/>
      <c r="G19" s="90"/>
      <c r="H19" s="125" t="str">
        <f>IF(AND(F22&gt;0,F23&gt;0,F24&gt;0,F25&gt;0,F26&gt;0,F27&gt;0,F28&gt;0),(SUM(F22:G28)-VLOOKUP(C38,A22:G28,6,0))/6,IF(AND(F22&gt;0,F23&gt;0,F24&gt;0,F25&gt;0),(SUM(F22:G24))/3,IF(AND(F23&gt;0,F24&gt;0,F25&gt;0,F26&gt;0),(SUM(F23:G25))/3,IF(AND(F24&gt;0,F25&gt;0,F26&gt;0,F27&gt;0),(SUM(F24:F26))/3,IF(AND(F25&gt;0,F26&gt;0,F27&gt;0,F28&gt;0),(SUM(F25:G27))/3,IF(AND(F26&gt;0,F27&gt;0,F28&gt;0,F29&gt;0),(SUM(F26:G28))/3,IF(AND(F27&gt;0,F28&gt;0,F29&gt;0,F30&gt;0),(SUM(F27:G29))/3,IF(AND(F28&gt;0,F29&gt;0,F30&gt;0,F31&gt;0),(SUM(F28:G30))/3,IF(AND(F29&gt;0,F30&gt;0,F31&gt;0,F32&gt;0),(SUM(F29:G31))/3,IF(AND(F30&gt;0,F31&gt;0,F32&gt;0,F33&gt;0),(SUM(F30:G32))/3,IF(AND(F31&gt;0,F32&gt;0,F33&gt;0,F34&gt;0),(SUM(F31:G33))/3,IF(AND(F32&gt;0,F33&gt;0,F34&gt;0,F35&gt;0),(SUM(F32:G34))/3,IF(AND(F33&gt;0,F34&gt;0,F35&gt;0,F36&gt;0),(SUM(F33:G35))/3,IF(AND(F34&gt;0,F35&gt;0,F36&gt;0,F37&gt;0),(SUM(F34:G36))/3,"neoprávnená prevádzka"))))))))))))))</f>
        <v>neoprávnená prevádzka</v>
      </c>
      <c r="I19" s="102"/>
    </row>
    <row r="20" spans="1:16" ht="15" customHeight="1" x14ac:dyDescent="0.25">
      <c r="A20" s="298" t="s">
        <v>228</v>
      </c>
      <c r="B20" s="299"/>
      <c r="C20" s="299"/>
      <c r="D20" s="90"/>
      <c r="E20" s="90"/>
      <c r="F20" s="103" t="s">
        <v>229</v>
      </c>
      <c r="G20" s="103"/>
      <c r="H20" s="90"/>
      <c r="I20" s="91"/>
    </row>
    <row r="21" spans="1:16" ht="31.5" customHeight="1" x14ac:dyDescent="0.25">
      <c r="A21" s="118" t="s">
        <v>224</v>
      </c>
      <c r="B21" s="297" t="str">
        <f>IF(A13&gt;0,VLOOKUP($A$13,legenda!H:M,6,0),"")</f>
        <v/>
      </c>
      <c r="C21" s="297"/>
      <c r="D21" s="117" t="s">
        <v>209</v>
      </c>
      <c r="E21" s="90"/>
      <c r="F21" s="297" t="str">
        <f>IF(A13&gt;0,VLOOKUP($A$13,legenda!H:N,7,0),"")</f>
        <v/>
      </c>
      <c r="G21" s="297"/>
      <c r="H21" s="117" t="s">
        <v>209</v>
      </c>
      <c r="I21" s="119" t="s">
        <v>227</v>
      </c>
    </row>
    <row r="22" spans="1:16" x14ac:dyDescent="0.25">
      <c r="A22" s="104">
        <v>2005</v>
      </c>
      <c r="B22" s="271"/>
      <c r="C22" s="271"/>
      <c r="D22" s="105" t="str">
        <f>IF($A$13&gt;0,VLOOKUP($A$13,legenda!H:J,3,0),"")</f>
        <v/>
      </c>
      <c r="E22" s="90"/>
      <c r="F22" s="272"/>
      <c r="G22" s="272"/>
      <c r="H22" s="106" t="str">
        <f t="shared" ref="H22:H37" si="0">IF($A$13&gt;0,IF(D22="ton","GWh","ton"),"")</f>
        <v/>
      </c>
      <c r="I22" s="107" t="str">
        <f t="shared" ref="I22:I36" si="1">IF(B22&gt;0, IF(D22="MWh","povinné","nepovinné"),"nepovinné")</f>
        <v>nepovinné</v>
      </c>
    </row>
    <row r="23" spans="1:16" x14ac:dyDescent="0.25">
      <c r="A23" s="104">
        <v>2006</v>
      </c>
      <c r="B23" s="271"/>
      <c r="C23" s="271"/>
      <c r="D23" s="105" t="str">
        <f>IF($A$13&gt;0,VLOOKUP($A$13,legenda!H:J,3,0),"")</f>
        <v/>
      </c>
      <c r="E23" s="90"/>
      <c r="F23" s="272"/>
      <c r="G23" s="272"/>
      <c r="H23" s="106" t="str">
        <f t="shared" si="0"/>
        <v/>
      </c>
      <c r="I23" s="107" t="str">
        <f t="shared" si="1"/>
        <v>nepovinné</v>
      </c>
    </row>
    <row r="24" spans="1:16" x14ac:dyDescent="0.25">
      <c r="A24" s="104">
        <v>2007</v>
      </c>
      <c r="B24" s="271"/>
      <c r="C24" s="271"/>
      <c r="D24" s="105" t="str">
        <f>IF($A$13&gt;0,VLOOKUP($A$13,legenda!H:J,3,0),"")</f>
        <v/>
      </c>
      <c r="E24" s="90"/>
      <c r="F24" s="272"/>
      <c r="G24" s="272"/>
      <c r="H24" s="106" t="str">
        <f t="shared" si="0"/>
        <v/>
      </c>
      <c r="I24" s="107" t="str">
        <f t="shared" si="1"/>
        <v>nepovinné</v>
      </c>
    </row>
    <row r="25" spans="1:16" x14ac:dyDescent="0.25">
      <c r="A25" s="104">
        <v>2008</v>
      </c>
      <c r="B25" s="271"/>
      <c r="C25" s="271"/>
      <c r="D25" s="105" t="str">
        <f>IF($A$13&gt;0,VLOOKUP($A$13,legenda!H:J,3,0),"")</f>
        <v/>
      </c>
      <c r="E25" s="90"/>
      <c r="F25" s="272"/>
      <c r="G25" s="272"/>
      <c r="H25" s="106" t="str">
        <f t="shared" si="0"/>
        <v/>
      </c>
      <c r="I25" s="107" t="str">
        <f t="shared" si="1"/>
        <v>nepovinné</v>
      </c>
    </row>
    <row r="26" spans="1:16" x14ac:dyDescent="0.25">
      <c r="A26" s="104">
        <v>2009</v>
      </c>
      <c r="B26" s="271"/>
      <c r="C26" s="271"/>
      <c r="D26" s="105" t="str">
        <f>IF($A$13&gt;0,VLOOKUP($A$13,legenda!H:J,3,0),"")</f>
        <v/>
      </c>
      <c r="E26" s="90"/>
      <c r="F26" s="272"/>
      <c r="G26" s="272"/>
      <c r="H26" s="106" t="str">
        <f t="shared" si="0"/>
        <v/>
      </c>
      <c r="I26" s="107" t="str">
        <f t="shared" si="1"/>
        <v>nepovinné</v>
      </c>
    </row>
    <row r="27" spans="1:16" x14ac:dyDescent="0.25">
      <c r="A27" s="104">
        <v>2010</v>
      </c>
      <c r="B27" s="271"/>
      <c r="C27" s="271"/>
      <c r="D27" s="105" t="str">
        <f>IF($A$13&gt;0,VLOOKUP($A$13,legenda!H:J,3,0),"")</f>
        <v/>
      </c>
      <c r="E27" s="90"/>
      <c r="F27" s="272"/>
      <c r="G27" s="272"/>
      <c r="H27" s="106" t="str">
        <f t="shared" si="0"/>
        <v/>
      </c>
      <c r="I27" s="107" t="str">
        <f t="shared" si="1"/>
        <v>nepovinné</v>
      </c>
    </row>
    <row r="28" spans="1:16" x14ac:dyDescent="0.25">
      <c r="A28" s="104">
        <v>2011</v>
      </c>
      <c r="B28" s="271"/>
      <c r="C28" s="271"/>
      <c r="D28" s="105" t="str">
        <f>IF($A$13&gt;0,VLOOKUP($A$13,legenda!H:J,3,0),"")</f>
        <v/>
      </c>
      <c r="E28" s="90"/>
      <c r="F28" s="272"/>
      <c r="G28" s="272"/>
      <c r="H28" s="106" t="str">
        <f t="shared" si="0"/>
        <v/>
      </c>
      <c r="I28" s="107" t="str">
        <f t="shared" si="1"/>
        <v>nepovinné</v>
      </c>
    </row>
    <row r="29" spans="1:16" x14ac:dyDescent="0.25">
      <c r="A29" s="104">
        <v>2012</v>
      </c>
      <c r="B29" s="271"/>
      <c r="C29" s="271"/>
      <c r="D29" s="105" t="str">
        <f>IF($A$13&gt;0,VLOOKUP($A$13,legenda!H:J,3,0),"")</f>
        <v/>
      </c>
      <c r="E29" s="90"/>
      <c r="F29" s="272"/>
      <c r="G29" s="272"/>
      <c r="H29" s="106" t="str">
        <f t="shared" si="0"/>
        <v/>
      </c>
      <c r="I29" s="107" t="str">
        <f t="shared" si="1"/>
        <v>nepovinné</v>
      </c>
    </row>
    <row r="30" spans="1:16" x14ac:dyDescent="0.25">
      <c r="A30" s="104">
        <v>2013</v>
      </c>
      <c r="B30" s="300"/>
      <c r="C30" s="301"/>
      <c r="D30" s="105" t="str">
        <f>IF($A$13&gt;0,VLOOKUP($A$13,legenda!H:J,3,0),"")</f>
        <v/>
      </c>
      <c r="E30" s="90"/>
      <c r="F30" s="302"/>
      <c r="G30" s="303"/>
      <c r="H30" s="106" t="str">
        <f t="shared" si="0"/>
        <v/>
      </c>
      <c r="I30" s="107" t="str">
        <f t="shared" si="1"/>
        <v>nepovinné</v>
      </c>
    </row>
    <row r="31" spans="1:16" x14ac:dyDescent="0.25">
      <c r="A31" s="104">
        <v>2014</v>
      </c>
      <c r="B31" s="271"/>
      <c r="C31" s="271"/>
      <c r="D31" s="105" t="str">
        <f>IF($A$13&gt;0,VLOOKUP($A$13,legenda!H:J,3,0),"")</f>
        <v/>
      </c>
      <c r="E31" s="90"/>
      <c r="F31" s="272"/>
      <c r="G31" s="272"/>
      <c r="H31" s="106" t="str">
        <f t="shared" si="0"/>
        <v/>
      </c>
      <c r="I31" s="107" t="str">
        <f t="shared" si="1"/>
        <v>nepovinné</v>
      </c>
    </row>
    <row r="32" spans="1:16" x14ac:dyDescent="0.25">
      <c r="A32" s="104">
        <v>2015</v>
      </c>
      <c r="B32" s="271"/>
      <c r="C32" s="271"/>
      <c r="D32" s="105" t="str">
        <f>IF($A$13&gt;0,VLOOKUP($A$13,legenda!H:J,3,0),"")</f>
        <v/>
      </c>
      <c r="E32" s="90"/>
      <c r="F32" s="272"/>
      <c r="G32" s="272"/>
      <c r="H32" s="106" t="str">
        <f t="shared" si="0"/>
        <v/>
      </c>
      <c r="I32" s="107" t="str">
        <f t="shared" si="1"/>
        <v>nepovinné</v>
      </c>
    </row>
    <row r="33" spans="1:9" x14ac:dyDescent="0.25">
      <c r="A33" s="104">
        <v>2016</v>
      </c>
      <c r="B33" s="271"/>
      <c r="C33" s="271"/>
      <c r="D33" s="105" t="str">
        <f>IF($A$13&gt;0,VLOOKUP($A$13,legenda!H:J,3,0),"")</f>
        <v/>
      </c>
      <c r="E33" s="90"/>
      <c r="F33" s="272"/>
      <c r="G33" s="272"/>
      <c r="H33" s="106" t="str">
        <f t="shared" si="0"/>
        <v/>
      </c>
      <c r="I33" s="107" t="str">
        <f t="shared" si="1"/>
        <v>nepovinné</v>
      </c>
    </row>
    <row r="34" spans="1:9" x14ac:dyDescent="0.25">
      <c r="A34" s="104">
        <v>2017</v>
      </c>
      <c r="B34" s="271"/>
      <c r="C34" s="271"/>
      <c r="D34" s="105" t="str">
        <f>IF($A$13&gt;0,VLOOKUP($A$13,legenda!H:J,3,0),"")</f>
        <v/>
      </c>
      <c r="E34" s="90"/>
      <c r="F34" s="272"/>
      <c r="G34" s="272"/>
      <c r="H34" s="106" t="str">
        <f t="shared" si="0"/>
        <v/>
      </c>
      <c r="I34" s="107" t="str">
        <f t="shared" si="1"/>
        <v>nepovinné</v>
      </c>
    </row>
    <row r="35" spans="1:9" x14ac:dyDescent="0.25">
      <c r="A35" s="104">
        <v>2018</v>
      </c>
      <c r="B35" s="271"/>
      <c r="C35" s="271"/>
      <c r="D35" s="105" t="str">
        <f>IF($A$13&gt;0,VLOOKUP($A$13,legenda!H:J,3,0),"")</f>
        <v/>
      </c>
      <c r="E35" s="90"/>
      <c r="F35" s="272"/>
      <c r="G35" s="272"/>
      <c r="H35" s="106" t="str">
        <f t="shared" si="0"/>
        <v/>
      </c>
      <c r="I35" s="107" t="str">
        <f t="shared" si="1"/>
        <v>nepovinné</v>
      </c>
    </row>
    <row r="36" spans="1:9" x14ac:dyDescent="0.25">
      <c r="A36" s="104">
        <v>2019</v>
      </c>
      <c r="B36" s="271"/>
      <c r="C36" s="271"/>
      <c r="D36" s="105" t="str">
        <f>IF($A$13&gt;0,VLOOKUP($A$13,legenda!H:J,3,0),"")</f>
        <v/>
      </c>
      <c r="E36" s="90"/>
      <c r="F36" s="272"/>
      <c r="G36" s="272"/>
      <c r="H36" s="106" t="str">
        <f t="shared" si="0"/>
        <v/>
      </c>
      <c r="I36" s="107" t="str">
        <f t="shared" si="1"/>
        <v>nepovinné</v>
      </c>
    </row>
    <row r="37" spans="1:9" x14ac:dyDescent="0.25">
      <c r="A37" s="104">
        <v>2020</v>
      </c>
      <c r="B37" s="271"/>
      <c r="C37" s="271"/>
      <c r="D37" s="105" t="str">
        <f>IF($A$13&gt;0,VLOOKUP($A$13,legenda!H:J,3,0),"")</f>
        <v/>
      </c>
      <c r="E37" s="90"/>
      <c r="F37" s="272"/>
      <c r="G37" s="272"/>
      <c r="H37" s="106" t="str">
        <f t="shared" si="0"/>
        <v/>
      </c>
      <c r="I37" s="107" t="str">
        <f t="shared" ref="I37" si="2">IF(D37="MWh","povinné","povinné")</f>
        <v>povinné</v>
      </c>
    </row>
    <row r="38" spans="1:9" x14ac:dyDescent="0.25">
      <c r="A38" s="309" t="s">
        <v>206</v>
      </c>
      <c r="B38" s="310"/>
      <c r="C38" s="108"/>
      <c r="D38" s="90"/>
      <c r="E38" s="90"/>
      <c r="F38" s="90"/>
      <c r="G38" s="90"/>
      <c r="H38" s="90"/>
      <c r="I38" s="91"/>
    </row>
    <row r="39" spans="1:9" x14ac:dyDescent="0.25">
      <c r="A39" s="311" t="s">
        <v>230</v>
      </c>
      <c r="B39" s="312"/>
      <c r="C39" s="312"/>
      <c r="D39" s="312"/>
      <c r="E39" s="312"/>
      <c r="F39" s="305" t="str">
        <f>IF(AND(A13&gt;0),IF(A13=legenda!H38,IF(AND(F37&gt;0),(IF(OR(F37&lt;(0.5*H19),F37&gt;(1.1*H19)),"áno","nie")),""),IF(AND(B37&gt;0),(IF(OR(B37&lt;(0.5*D18),B37&gt;(1.1*D18)),"áno","nie")))),"doplňte údaje")</f>
        <v>doplňte údaje</v>
      </c>
      <c r="G39" s="305"/>
      <c r="H39" s="109"/>
      <c r="I39" s="110"/>
    </row>
    <row r="40" spans="1:9" x14ac:dyDescent="0.25">
      <c r="A40" s="111"/>
      <c r="B40" s="112"/>
      <c r="C40" s="113"/>
      <c r="D40" s="109"/>
      <c r="E40" s="109"/>
      <c r="F40" s="109"/>
      <c r="G40" s="109"/>
      <c r="H40" s="109"/>
      <c r="I40" s="110"/>
    </row>
    <row r="41" spans="1:9" ht="30.75" customHeight="1" x14ac:dyDescent="0.25">
      <c r="A41" s="306" t="s">
        <v>208</v>
      </c>
      <c r="B41" s="307"/>
      <c r="C41" s="307"/>
      <c r="D41" s="308"/>
      <c r="E41" s="304">
        <f>IF(A13&gt;0,(0.75*1.06*Žiadosť!C98*I13*D18),0)</f>
        <v>0</v>
      </c>
      <c r="F41" s="304"/>
      <c r="G41" s="304"/>
      <c r="H41" s="304"/>
      <c r="I41" s="91"/>
    </row>
    <row r="42" spans="1:9" ht="15.75" thickBot="1" x14ac:dyDescent="0.3">
      <c r="A42" s="114"/>
      <c r="B42" s="115"/>
      <c r="C42" s="115"/>
      <c r="D42" s="115"/>
      <c r="E42" s="115"/>
      <c r="F42" s="115"/>
      <c r="G42" s="115"/>
      <c r="H42" s="115"/>
      <c r="I42" s="116"/>
    </row>
  </sheetData>
  <sheetProtection algorithmName="SHA-512" hashValue="qi4kz3H44A41RvPiLKPhO6/KCjpUFya3Y3Tmn8dbsxBWIbX+QpNtDVAo9J/aiQC++KtiN8HaULa98B5qp0C1bg==" saltValue="zG7KarHxaEkZx+wWT9xnWQ==" spinCount="100000" sheet="1" objects="1" scenarios="1" formatCells="0" formatColumns="0" formatRows="0" insertColumns="0" insertRows="0" insertHyperlinks="0" deleteColumns="0" deleteRows="0" sort="0"/>
  <mergeCells count="62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41:D41"/>
    <mergeCell ref="E41:H41"/>
    <mergeCell ref="B34:C34"/>
    <mergeCell ref="F34:G34"/>
    <mergeCell ref="B35:C35"/>
    <mergeCell ref="F35:G35"/>
    <mergeCell ref="B36:C36"/>
    <mergeCell ref="F36:G36"/>
    <mergeCell ref="B37:C37"/>
    <mergeCell ref="F37:G37"/>
    <mergeCell ref="A38:B38"/>
    <mergeCell ref="A39:E39"/>
    <mergeCell ref="F39:G39"/>
  </mergeCells>
  <dataValidations count="2">
    <dataValidation type="list" allowBlank="1" showInputMessage="1" showErrorMessage="1" sqref="C40">
      <formula1>$A$22:$A$27</formula1>
    </dataValidation>
    <dataValidation type="list" allowBlank="1" showInputMessage="1" showErrorMessage="1" sqref="C38">
      <formula1>$A$22:$A$28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&amp;LPríloha č. 2&amp;C&amp;A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legenda!$D$2:$D$80</xm:f>
          </x14:formula1>
          <xm:sqref>E3:F3</xm:sqref>
        </x14:dataValidation>
        <x14:dataValidation type="list" allowBlank="1" showInputMessage="1" showErrorMessage="1">
          <x14:formula1>
            <xm:f>legenda!$F$3:$F$23</xm:f>
          </x14:formula1>
          <xm:sqref>B9</xm:sqref>
        </x14:dataValidation>
        <x14:dataValidation type="list" allowBlank="1" showInputMessage="1" showErrorMessage="1">
          <x14:formula1>
            <xm:f>legenda!$H$3:$H$38</xm:f>
          </x14:formula1>
          <xm:sqref>A13:H13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topLeftCell="A16" zoomScaleNormal="100" zoomScaleSheetLayoutView="100" workbookViewId="0">
      <selection activeCell="F22" activeCellId="4" sqref="A3:D3 A5:I5 A15:I16 B22:C37 F22:G37"/>
    </sheetView>
  </sheetViews>
  <sheetFormatPr defaultRowHeight="15" x14ac:dyDescent="0.25"/>
  <cols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2" max="12" width="14.140625" bestFit="1" customWidth="1"/>
  </cols>
  <sheetData>
    <row r="1" spans="1:9" x14ac:dyDescent="0.25">
      <c r="A1" s="273" t="s">
        <v>161</v>
      </c>
      <c r="B1" s="274"/>
      <c r="C1" s="274"/>
      <c r="D1" s="274"/>
      <c r="E1" s="274"/>
      <c r="F1" s="274"/>
      <c r="G1" s="274"/>
      <c r="H1" s="274"/>
      <c r="I1" s="275"/>
    </row>
    <row r="2" spans="1:9" x14ac:dyDescent="0.25">
      <c r="A2" s="167" t="s">
        <v>124</v>
      </c>
      <c r="B2" s="168"/>
      <c r="C2" s="168"/>
      <c r="D2" s="169"/>
      <c r="E2" s="170" t="s">
        <v>8</v>
      </c>
      <c r="F2" s="169"/>
      <c r="G2" s="170" t="s">
        <v>9</v>
      </c>
      <c r="H2" s="168"/>
      <c r="I2" s="171"/>
    </row>
    <row r="3" spans="1:9" x14ac:dyDescent="0.25">
      <c r="A3" s="158"/>
      <c r="B3" s="159"/>
      <c r="C3" s="159"/>
      <c r="D3" s="160"/>
      <c r="E3" s="177"/>
      <c r="F3" s="178"/>
      <c r="G3" s="164" t="str">
        <f>IF(E3&gt;0,VLOOKUP(E3,legenda!D:E,2,0),"")</f>
        <v/>
      </c>
      <c r="H3" s="165"/>
      <c r="I3" s="166"/>
    </row>
    <row r="4" spans="1:9" x14ac:dyDescent="0.25">
      <c r="A4" s="167" t="s">
        <v>4</v>
      </c>
      <c r="B4" s="168"/>
      <c r="C4" s="168"/>
      <c r="D4" s="169"/>
      <c r="E4" s="33" t="s">
        <v>5</v>
      </c>
      <c r="F4" s="170" t="s">
        <v>6</v>
      </c>
      <c r="G4" s="168"/>
      <c r="H4" s="168"/>
      <c r="I4" s="171"/>
    </row>
    <row r="5" spans="1:9" x14ac:dyDescent="0.25">
      <c r="A5" s="158"/>
      <c r="B5" s="159"/>
      <c r="C5" s="159"/>
      <c r="D5" s="160"/>
      <c r="E5" s="130"/>
      <c r="F5" s="172"/>
      <c r="G5" s="159"/>
      <c r="H5" s="159"/>
      <c r="I5" s="173"/>
    </row>
    <row r="6" spans="1:9" x14ac:dyDescent="0.25">
      <c r="A6" s="89"/>
      <c r="B6" s="90"/>
      <c r="C6" s="90"/>
      <c r="D6" s="90"/>
      <c r="E6" s="90"/>
      <c r="F6" s="90"/>
      <c r="G6" s="90"/>
      <c r="H6" s="90"/>
      <c r="I6" s="91"/>
    </row>
    <row r="7" spans="1:9" x14ac:dyDescent="0.25">
      <c r="A7" s="279" t="s">
        <v>162</v>
      </c>
      <c r="B7" s="280"/>
      <c r="C7" s="280"/>
      <c r="D7" s="280"/>
      <c r="E7" s="280"/>
      <c r="F7" s="280"/>
      <c r="G7" s="280"/>
      <c r="H7" s="280"/>
      <c r="I7" s="281"/>
    </row>
    <row r="8" spans="1:9" x14ac:dyDescent="0.25">
      <c r="A8" s="40"/>
      <c r="B8" s="144" t="s">
        <v>140</v>
      </c>
      <c r="C8" s="144"/>
      <c r="D8" s="144"/>
      <c r="E8" s="46" t="s">
        <v>139</v>
      </c>
      <c r="F8" s="47"/>
      <c r="G8" s="47"/>
      <c r="H8" s="47"/>
      <c r="I8" s="48"/>
    </row>
    <row r="9" spans="1:9" ht="30" customHeight="1" x14ac:dyDescent="0.25">
      <c r="A9" s="49">
        <v>1</v>
      </c>
      <c r="B9" s="282"/>
      <c r="C9" s="282"/>
      <c r="D9" s="282"/>
      <c r="E9" s="92" t="str">
        <f>IF(B9&gt;0,VLOOKUP(B9,legenda!F:G,2,0),"")</f>
        <v/>
      </c>
      <c r="F9" s="93"/>
      <c r="G9" s="93"/>
      <c r="H9" s="94"/>
      <c r="I9" s="95"/>
    </row>
    <row r="10" spans="1:9" x14ac:dyDescent="0.25">
      <c r="A10" s="89"/>
      <c r="B10" s="90"/>
      <c r="C10" s="90"/>
      <c r="D10" s="90"/>
      <c r="E10" s="90"/>
      <c r="F10" s="90"/>
      <c r="G10" s="90"/>
      <c r="H10" s="90"/>
      <c r="I10" s="91"/>
    </row>
    <row r="11" spans="1:9" x14ac:dyDescent="0.25">
      <c r="A11" s="279" t="s">
        <v>204</v>
      </c>
      <c r="B11" s="280"/>
      <c r="C11" s="280"/>
      <c r="D11" s="280"/>
      <c r="E11" s="280"/>
      <c r="F11" s="280"/>
      <c r="G11" s="280"/>
      <c r="H11" s="280"/>
      <c r="I11" s="281"/>
    </row>
    <row r="12" spans="1:9" ht="71.25" customHeight="1" x14ac:dyDescent="0.25">
      <c r="A12" s="283" t="s">
        <v>205</v>
      </c>
      <c r="B12" s="284"/>
      <c r="C12" s="284"/>
      <c r="D12" s="284"/>
      <c r="E12" s="284"/>
      <c r="F12" s="284"/>
      <c r="G12" s="284"/>
      <c r="H12" s="285"/>
      <c r="I12" s="96" t="str">
        <f>IF(A13&gt;0,VLOOKUP($A$13,legenda!H:K,4,0),"")</f>
        <v/>
      </c>
    </row>
    <row r="13" spans="1:9" x14ac:dyDescent="0.25">
      <c r="A13" s="286"/>
      <c r="B13" s="287"/>
      <c r="C13" s="287"/>
      <c r="D13" s="287"/>
      <c r="E13" s="287"/>
      <c r="F13" s="287"/>
      <c r="G13" s="287"/>
      <c r="H13" s="288"/>
      <c r="I13" s="97" t="str">
        <f>IF(A13&gt;0,VLOOKUP(A13,legenda!H:I,2,0),"")</f>
        <v/>
      </c>
    </row>
    <row r="14" spans="1:9" s="8" customFormat="1" ht="15" customHeight="1" x14ac:dyDescent="0.25">
      <c r="A14" s="283" t="s">
        <v>207</v>
      </c>
      <c r="B14" s="284"/>
      <c r="C14" s="284"/>
      <c r="D14" s="284"/>
      <c r="E14" s="284"/>
      <c r="F14" s="284"/>
      <c r="G14" s="284"/>
      <c r="H14" s="284"/>
      <c r="I14" s="289"/>
    </row>
    <row r="15" spans="1:9" s="8" customFormat="1" x14ac:dyDescent="0.25">
      <c r="A15" s="290"/>
      <c r="B15" s="291"/>
      <c r="C15" s="291"/>
      <c r="D15" s="291"/>
      <c r="E15" s="291"/>
      <c r="F15" s="291"/>
      <c r="G15" s="291"/>
      <c r="H15" s="291"/>
      <c r="I15" s="292"/>
    </row>
    <row r="16" spans="1:9" s="8" customFormat="1" x14ac:dyDescent="0.25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16" s="8" customFormat="1" x14ac:dyDescent="0.25">
      <c r="A17" s="296" t="s">
        <v>219</v>
      </c>
      <c r="B17" s="296"/>
      <c r="C17" s="296"/>
      <c r="D17" s="296"/>
      <c r="E17" s="296"/>
      <c r="F17" s="296"/>
      <c r="G17" s="296"/>
      <c r="H17" s="296"/>
      <c r="I17" s="296"/>
    </row>
    <row r="18" spans="1:16" ht="29.25" customHeight="1" x14ac:dyDescent="0.25">
      <c r="A18" s="276" t="str">
        <f>IF(A13&gt;0,VLOOKUP($A$13,legenda!H:L,5,0),"")</f>
        <v/>
      </c>
      <c r="B18" s="277" t="e">
        <f>VLOOKUP($A$13,legenda!C:E,4,0)</f>
        <v>#N/A</v>
      </c>
      <c r="C18" s="277" t="e">
        <f>VLOOKUP($A$13,legenda!D:F,4,0)</f>
        <v>#N/A</v>
      </c>
      <c r="D18" s="278" t="str">
        <f>IF(AND(B22&gt;0,B23&gt;0,B24&gt;0,B25&gt;0,B26&gt;0,B27&gt;0,B28&gt;0),(SUM(B22:C28)-VLOOKUP(C38,A22:C28,2,0))/6,IF(AND(B22&gt;0,B23&gt;0,B24&gt;0,B25&gt;0),(SUM(B22:C24))/3,IF(AND(B23&gt;0,B24&gt;0,B25&gt;0,B26&gt;0),(SUM(B23:C25))/3,IF(AND(B24&gt;0,B25&gt;0,B26&gt;0,B27&gt;0),(SUM(B24:C26))/3,IF(AND(B25&gt;0,B26&gt;0,B27&gt;0,B28&gt;0),(SUM(B25:C27))/3,IF(AND(B26&gt;0,B27&gt;0,B28&gt;0,B29&gt;0),(SUM(B26:C28))/3,IF(AND(B27&gt;0,B28&gt;0,B29&gt;0,B30&gt;0),(SUM(B27:C29))/3,IF(AND(B28&gt;0,B29&gt;0,B30&gt;0,B31&gt;0),(SUM(B28:C30))/3,IF(AND(B29&gt;0,B30&gt;0,B31&gt;0,B32&gt;0),(SUM(B29:C31))/3,IF(AND(B30&gt;0,B31&gt;0,B32&gt;0,B33&gt;0),(SUM(B30:C32))/3,IF(AND(B31&gt;0,B32&gt;0,B33&gt;0,B34&gt;0),(SUM(B31:C33))/3,IF(AND(B32&gt;0,B33&gt;0,B34&gt;0,B35&gt;0),(SUM(B32:C34))/3,IF(AND(B33&gt;0,B34&gt;0,B35&gt;0,B36&gt;0),(SUM(B33:C35))/3,IF(AND(B34&gt;0,B35&gt;0,B36&gt;0,B37&gt;0),(SUM(B34:C36))/3,"neoprávnená prevádzka"))))))))))))))</f>
        <v>neoprávnená prevádzka</v>
      </c>
      <c r="E18" s="278"/>
      <c r="F18" s="124" t="str">
        <f>IF(A13&gt;0,VLOOKUP($A$13,legenda!H:J,3,0),"")</f>
        <v/>
      </c>
      <c r="G18" s="101"/>
      <c r="H18" s="101"/>
      <c r="I18" s="126"/>
      <c r="O18" s="123"/>
      <c r="P18" s="123"/>
    </row>
    <row r="19" spans="1:16" ht="15" customHeight="1" x14ac:dyDescent="0.25">
      <c r="A19" s="98"/>
      <c r="B19" s="99"/>
      <c r="C19" s="99"/>
      <c r="D19" s="100"/>
      <c r="E19" s="100"/>
      <c r="F19" s="90"/>
      <c r="G19" s="90"/>
      <c r="H19" s="125" t="str">
        <f>IF(AND(F22&gt;0,F23&gt;0,F24&gt;0,F25&gt;0,F26&gt;0,F27&gt;0,F28&gt;0),(SUM(F22:G28)-VLOOKUP(C38,A22:G28,6,0))/6,IF(AND(F22&gt;0,F23&gt;0,F24&gt;0,F25&gt;0),(SUM(F22:G24))/3,IF(AND(F23&gt;0,F24&gt;0,F25&gt;0,F26&gt;0),(SUM(F23:G25))/3,IF(AND(F24&gt;0,F25&gt;0,F26&gt;0,F27&gt;0),(SUM(F24:F26))/3,IF(AND(F25&gt;0,F26&gt;0,F27&gt;0,F28&gt;0),(SUM(F25:G27))/3,IF(AND(F26&gt;0,F27&gt;0,F28&gt;0,F29&gt;0),(SUM(F26:G28))/3,IF(AND(F27&gt;0,F28&gt;0,F29&gt;0,F30&gt;0),(SUM(F27:G29))/3,IF(AND(F28&gt;0,F29&gt;0,F30&gt;0,F31&gt;0),(SUM(F28:G30))/3,IF(AND(F29&gt;0,F30&gt;0,F31&gt;0,F32&gt;0),(SUM(F29:G31))/3,IF(AND(F30&gt;0,F31&gt;0,F32&gt;0,F33&gt;0),(SUM(F30:G32))/3,IF(AND(F31&gt;0,F32&gt;0,F33&gt;0,F34&gt;0),(SUM(F31:G33))/3,IF(AND(F32&gt;0,F33&gt;0,F34&gt;0,F35&gt;0),(SUM(F32:G34))/3,IF(AND(F33&gt;0,F34&gt;0,F35&gt;0,F36&gt;0),(SUM(F33:G35))/3,IF(AND(F34&gt;0,F35&gt;0,F36&gt;0,F37&gt;0),(SUM(F34:G36))/3,"neoprávnená prevádzka"))))))))))))))</f>
        <v>neoprávnená prevádzka</v>
      </c>
      <c r="I19" s="102"/>
    </row>
    <row r="20" spans="1:16" ht="15" customHeight="1" x14ac:dyDescent="0.25">
      <c r="A20" s="298" t="s">
        <v>228</v>
      </c>
      <c r="B20" s="299"/>
      <c r="C20" s="299"/>
      <c r="D20" s="90"/>
      <c r="E20" s="90"/>
      <c r="F20" s="103" t="s">
        <v>229</v>
      </c>
      <c r="G20" s="103"/>
      <c r="H20" s="90"/>
      <c r="I20" s="91"/>
    </row>
    <row r="21" spans="1:16" ht="31.5" customHeight="1" x14ac:dyDescent="0.25">
      <c r="A21" s="118" t="s">
        <v>224</v>
      </c>
      <c r="B21" s="297" t="str">
        <f>IF(A13&gt;0,VLOOKUP($A$13,legenda!H:M,6,0),"")</f>
        <v/>
      </c>
      <c r="C21" s="297"/>
      <c r="D21" s="117" t="s">
        <v>209</v>
      </c>
      <c r="E21" s="90"/>
      <c r="F21" s="297" t="str">
        <f>IF(A13&gt;0,VLOOKUP($A$13,legenda!H:N,7,0),"")</f>
        <v/>
      </c>
      <c r="G21" s="297"/>
      <c r="H21" s="117" t="s">
        <v>209</v>
      </c>
      <c r="I21" s="119" t="s">
        <v>227</v>
      </c>
    </row>
    <row r="22" spans="1:16" x14ac:dyDescent="0.25">
      <c r="A22" s="104">
        <v>2005</v>
      </c>
      <c r="B22" s="271"/>
      <c r="C22" s="271"/>
      <c r="D22" s="105" t="str">
        <f>IF($A$13&gt;0,VLOOKUP($A$13,legenda!H:J,3,0),"")</f>
        <v/>
      </c>
      <c r="E22" s="90"/>
      <c r="F22" s="272"/>
      <c r="G22" s="272"/>
      <c r="H22" s="106" t="str">
        <f t="shared" ref="H22:H37" si="0">IF($A$13&gt;0,IF(D22="ton","GWh","ton"),"")</f>
        <v/>
      </c>
      <c r="I22" s="107" t="str">
        <f t="shared" ref="I22:I36" si="1">IF(B22&gt;0, IF(D22="MWh","povinné","nepovinné"),"nepovinné")</f>
        <v>nepovinné</v>
      </c>
    </row>
    <row r="23" spans="1:16" x14ac:dyDescent="0.25">
      <c r="A23" s="104">
        <v>2006</v>
      </c>
      <c r="B23" s="271"/>
      <c r="C23" s="271"/>
      <c r="D23" s="105" t="str">
        <f>IF($A$13&gt;0,VLOOKUP($A$13,legenda!H:J,3,0),"")</f>
        <v/>
      </c>
      <c r="E23" s="90"/>
      <c r="F23" s="272"/>
      <c r="G23" s="272"/>
      <c r="H23" s="106" t="str">
        <f t="shared" si="0"/>
        <v/>
      </c>
      <c r="I23" s="107" t="str">
        <f t="shared" si="1"/>
        <v>nepovinné</v>
      </c>
    </row>
    <row r="24" spans="1:16" x14ac:dyDescent="0.25">
      <c r="A24" s="104">
        <v>2007</v>
      </c>
      <c r="B24" s="271"/>
      <c r="C24" s="271"/>
      <c r="D24" s="105" t="str">
        <f>IF($A$13&gt;0,VLOOKUP($A$13,legenda!H:J,3,0),"")</f>
        <v/>
      </c>
      <c r="E24" s="90"/>
      <c r="F24" s="272"/>
      <c r="G24" s="272"/>
      <c r="H24" s="106" t="str">
        <f t="shared" si="0"/>
        <v/>
      </c>
      <c r="I24" s="107" t="str">
        <f t="shared" si="1"/>
        <v>nepovinné</v>
      </c>
    </row>
    <row r="25" spans="1:16" x14ac:dyDescent="0.25">
      <c r="A25" s="104">
        <v>2008</v>
      </c>
      <c r="B25" s="271"/>
      <c r="C25" s="271"/>
      <c r="D25" s="105" t="str">
        <f>IF($A$13&gt;0,VLOOKUP($A$13,legenda!H:J,3,0),"")</f>
        <v/>
      </c>
      <c r="E25" s="90"/>
      <c r="F25" s="272"/>
      <c r="G25" s="272"/>
      <c r="H25" s="106" t="str">
        <f t="shared" si="0"/>
        <v/>
      </c>
      <c r="I25" s="107" t="str">
        <f t="shared" si="1"/>
        <v>nepovinné</v>
      </c>
    </row>
    <row r="26" spans="1:16" x14ac:dyDescent="0.25">
      <c r="A26" s="104">
        <v>2009</v>
      </c>
      <c r="B26" s="271"/>
      <c r="C26" s="271"/>
      <c r="D26" s="105" t="str">
        <f>IF($A$13&gt;0,VLOOKUP($A$13,legenda!H:J,3,0),"")</f>
        <v/>
      </c>
      <c r="E26" s="90"/>
      <c r="F26" s="272"/>
      <c r="G26" s="272"/>
      <c r="H26" s="106" t="str">
        <f t="shared" si="0"/>
        <v/>
      </c>
      <c r="I26" s="107" t="str">
        <f t="shared" si="1"/>
        <v>nepovinné</v>
      </c>
    </row>
    <row r="27" spans="1:16" x14ac:dyDescent="0.25">
      <c r="A27" s="104">
        <v>2010</v>
      </c>
      <c r="B27" s="271"/>
      <c r="C27" s="271"/>
      <c r="D27" s="105" t="str">
        <f>IF($A$13&gt;0,VLOOKUP($A$13,legenda!H:J,3,0),"")</f>
        <v/>
      </c>
      <c r="E27" s="90"/>
      <c r="F27" s="272"/>
      <c r="G27" s="272"/>
      <c r="H27" s="106" t="str">
        <f t="shared" si="0"/>
        <v/>
      </c>
      <c r="I27" s="107" t="str">
        <f t="shared" si="1"/>
        <v>nepovinné</v>
      </c>
    </row>
    <row r="28" spans="1:16" x14ac:dyDescent="0.25">
      <c r="A28" s="104">
        <v>2011</v>
      </c>
      <c r="B28" s="271"/>
      <c r="C28" s="271"/>
      <c r="D28" s="105" t="str">
        <f>IF($A$13&gt;0,VLOOKUP($A$13,legenda!H:J,3,0),"")</f>
        <v/>
      </c>
      <c r="E28" s="90"/>
      <c r="F28" s="272"/>
      <c r="G28" s="272"/>
      <c r="H28" s="106" t="str">
        <f t="shared" si="0"/>
        <v/>
      </c>
      <c r="I28" s="107" t="str">
        <f t="shared" si="1"/>
        <v>nepovinné</v>
      </c>
    </row>
    <row r="29" spans="1:16" x14ac:dyDescent="0.25">
      <c r="A29" s="104">
        <v>2012</v>
      </c>
      <c r="B29" s="271"/>
      <c r="C29" s="271"/>
      <c r="D29" s="105" t="str">
        <f>IF($A$13&gt;0,VLOOKUP($A$13,legenda!H:J,3,0),"")</f>
        <v/>
      </c>
      <c r="E29" s="90"/>
      <c r="F29" s="272"/>
      <c r="G29" s="272"/>
      <c r="H29" s="106" t="str">
        <f t="shared" si="0"/>
        <v/>
      </c>
      <c r="I29" s="107" t="str">
        <f t="shared" si="1"/>
        <v>nepovinné</v>
      </c>
    </row>
    <row r="30" spans="1:16" x14ac:dyDescent="0.25">
      <c r="A30" s="104">
        <v>2013</v>
      </c>
      <c r="B30" s="300"/>
      <c r="C30" s="301"/>
      <c r="D30" s="105" t="str">
        <f>IF($A$13&gt;0,VLOOKUP($A$13,legenda!H:J,3,0),"")</f>
        <v/>
      </c>
      <c r="E30" s="90"/>
      <c r="F30" s="302"/>
      <c r="G30" s="303"/>
      <c r="H30" s="106" t="str">
        <f t="shared" si="0"/>
        <v/>
      </c>
      <c r="I30" s="107" t="str">
        <f t="shared" si="1"/>
        <v>nepovinné</v>
      </c>
    </row>
    <row r="31" spans="1:16" x14ac:dyDescent="0.25">
      <c r="A31" s="104">
        <v>2014</v>
      </c>
      <c r="B31" s="271"/>
      <c r="C31" s="271"/>
      <c r="D31" s="105" t="str">
        <f>IF($A$13&gt;0,VLOOKUP($A$13,legenda!H:J,3,0),"")</f>
        <v/>
      </c>
      <c r="E31" s="90"/>
      <c r="F31" s="272"/>
      <c r="G31" s="272"/>
      <c r="H31" s="106" t="str">
        <f t="shared" si="0"/>
        <v/>
      </c>
      <c r="I31" s="107" t="str">
        <f t="shared" si="1"/>
        <v>nepovinné</v>
      </c>
    </row>
    <row r="32" spans="1:16" x14ac:dyDescent="0.25">
      <c r="A32" s="104">
        <v>2015</v>
      </c>
      <c r="B32" s="271"/>
      <c r="C32" s="271"/>
      <c r="D32" s="105" t="str">
        <f>IF($A$13&gt;0,VLOOKUP($A$13,legenda!H:J,3,0),"")</f>
        <v/>
      </c>
      <c r="E32" s="90"/>
      <c r="F32" s="272"/>
      <c r="G32" s="272"/>
      <c r="H32" s="106" t="str">
        <f t="shared" si="0"/>
        <v/>
      </c>
      <c r="I32" s="107" t="str">
        <f t="shared" si="1"/>
        <v>nepovinné</v>
      </c>
    </row>
    <row r="33" spans="1:9" x14ac:dyDescent="0.25">
      <c r="A33" s="104">
        <v>2016</v>
      </c>
      <c r="B33" s="271"/>
      <c r="C33" s="271"/>
      <c r="D33" s="105" t="str">
        <f>IF($A$13&gt;0,VLOOKUP($A$13,legenda!H:J,3,0),"")</f>
        <v/>
      </c>
      <c r="E33" s="90"/>
      <c r="F33" s="272"/>
      <c r="G33" s="272"/>
      <c r="H33" s="106" t="str">
        <f t="shared" si="0"/>
        <v/>
      </c>
      <c r="I33" s="107" t="str">
        <f t="shared" si="1"/>
        <v>nepovinné</v>
      </c>
    </row>
    <row r="34" spans="1:9" x14ac:dyDescent="0.25">
      <c r="A34" s="104">
        <v>2017</v>
      </c>
      <c r="B34" s="271"/>
      <c r="C34" s="271"/>
      <c r="D34" s="105" t="str">
        <f>IF($A$13&gt;0,VLOOKUP($A$13,legenda!H:J,3,0),"")</f>
        <v/>
      </c>
      <c r="E34" s="90"/>
      <c r="F34" s="272"/>
      <c r="G34" s="272"/>
      <c r="H34" s="106" t="str">
        <f t="shared" si="0"/>
        <v/>
      </c>
      <c r="I34" s="107" t="str">
        <f t="shared" si="1"/>
        <v>nepovinné</v>
      </c>
    </row>
    <row r="35" spans="1:9" x14ac:dyDescent="0.25">
      <c r="A35" s="104">
        <v>2018</v>
      </c>
      <c r="B35" s="271"/>
      <c r="C35" s="271"/>
      <c r="D35" s="105" t="str">
        <f>IF($A$13&gt;0,VLOOKUP($A$13,legenda!H:J,3,0),"")</f>
        <v/>
      </c>
      <c r="E35" s="90"/>
      <c r="F35" s="272"/>
      <c r="G35" s="272"/>
      <c r="H35" s="106" t="str">
        <f t="shared" si="0"/>
        <v/>
      </c>
      <c r="I35" s="107" t="str">
        <f t="shared" si="1"/>
        <v>nepovinné</v>
      </c>
    </row>
    <row r="36" spans="1:9" x14ac:dyDescent="0.25">
      <c r="A36" s="104">
        <v>2019</v>
      </c>
      <c r="B36" s="271"/>
      <c r="C36" s="271"/>
      <c r="D36" s="105" t="str">
        <f>IF($A$13&gt;0,VLOOKUP($A$13,legenda!H:J,3,0),"")</f>
        <v/>
      </c>
      <c r="E36" s="90"/>
      <c r="F36" s="272"/>
      <c r="G36" s="272"/>
      <c r="H36" s="106" t="str">
        <f t="shared" si="0"/>
        <v/>
      </c>
      <c r="I36" s="107" t="str">
        <f t="shared" si="1"/>
        <v>nepovinné</v>
      </c>
    </row>
    <row r="37" spans="1:9" x14ac:dyDescent="0.25">
      <c r="A37" s="104">
        <v>2020</v>
      </c>
      <c r="B37" s="271"/>
      <c r="C37" s="271"/>
      <c r="D37" s="105" t="str">
        <f>IF($A$13&gt;0,VLOOKUP($A$13,legenda!H:J,3,0),"")</f>
        <v/>
      </c>
      <c r="E37" s="90"/>
      <c r="F37" s="272"/>
      <c r="G37" s="272"/>
      <c r="H37" s="106" t="str">
        <f t="shared" si="0"/>
        <v/>
      </c>
      <c r="I37" s="107" t="str">
        <f t="shared" ref="I37" si="2">IF(D37="MWh","povinné","povinné")</f>
        <v>povinné</v>
      </c>
    </row>
    <row r="38" spans="1:9" x14ac:dyDescent="0.25">
      <c r="A38" s="309" t="s">
        <v>206</v>
      </c>
      <c r="B38" s="310"/>
      <c r="C38" s="108"/>
      <c r="D38" s="90"/>
      <c r="E38" s="90"/>
      <c r="F38" s="90"/>
      <c r="G38" s="90"/>
      <c r="H38" s="90"/>
      <c r="I38" s="91"/>
    </row>
    <row r="39" spans="1:9" x14ac:dyDescent="0.25">
      <c r="A39" s="311" t="s">
        <v>230</v>
      </c>
      <c r="B39" s="312"/>
      <c r="C39" s="312"/>
      <c r="D39" s="312"/>
      <c r="E39" s="312"/>
      <c r="F39" s="305" t="str">
        <f>IF(AND(A13&gt;0),IF(A13=legenda!H38,IF(AND(F37&gt;0),(IF(OR(F37&lt;(0.5*H19),F37&gt;(1.1*H19)),"áno","nie")),""),IF(AND(B37&gt;0),(IF(OR(B37&lt;(0.5*D18),B37&gt;(1.1*D18)),"áno","nie")))),"doplňte údaje")</f>
        <v>doplňte údaje</v>
      </c>
      <c r="G39" s="305"/>
      <c r="H39" s="109"/>
      <c r="I39" s="110"/>
    </row>
    <row r="40" spans="1:9" x14ac:dyDescent="0.25">
      <c r="A40" s="111"/>
      <c r="B40" s="112"/>
      <c r="C40" s="113"/>
      <c r="D40" s="109"/>
      <c r="E40" s="109"/>
      <c r="F40" s="109"/>
      <c r="G40" s="109"/>
      <c r="H40" s="109"/>
      <c r="I40" s="110"/>
    </row>
    <row r="41" spans="1:9" ht="30.75" customHeight="1" x14ac:dyDescent="0.25">
      <c r="A41" s="306" t="s">
        <v>208</v>
      </c>
      <c r="B41" s="307"/>
      <c r="C41" s="307"/>
      <c r="D41" s="308"/>
      <c r="E41" s="304">
        <f>IF(A13&gt;0,(0.75*1.06*Žiadosť!C98*I13*D18),0)</f>
        <v>0</v>
      </c>
      <c r="F41" s="304"/>
      <c r="G41" s="304"/>
      <c r="H41" s="304"/>
      <c r="I41" s="91"/>
    </row>
    <row r="42" spans="1:9" ht="15.75" thickBot="1" x14ac:dyDescent="0.3">
      <c r="A42" s="114"/>
      <c r="B42" s="115"/>
      <c r="C42" s="115"/>
      <c r="D42" s="115"/>
      <c r="E42" s="115"/>
      <c r="F42" s="115"/>
      <c r="G42" s="115"/>
      <c r="H42" s="115"/>
      <c r="I42" s="116"/>
    </row>
  </sheetData>
  <sheetProtection algorithmName="SHA-512" hashValue="Cvlg3iC0x+zjIclKnoYDnSdcldGZ1JdMPzep3peLByQPxJhMgKZbOSij27juZBB9Jz0YZyDCbDlGjewRF5/Tag==" saltValue="byj1b4r4kThcNrQdOZ3MDA==" spinCount="100000" sheet="1" objects="1" scenarios="1" formatCells="0" formatColumns="0" formatRows="0" insertColumns="0" insertRows="0" insertHyperlinks="0" deleteColumns="0" deleteRows="0" sort="0"/>
  <mergeCells count="62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41:D41"/>
    <mergeCell ref="E41:H41"/>
    <mergeCell ref="B34:C34"/>
    <mergeCell ref="F34:G34"/>
    <mergeCell ref="B35:C35"/>
    <mergeCell ref="F35:G35"/>
    <mergeCell ref="B36:C36"/>
    <mergeCell ref="F36:G36"/>
    <mergeCell ref="B37:C37"/>
    <mergeCell ref="F37:G37"/>
    <mergeCell ref="A38:B38"/>
    <mergeCell ref="A39:E39"/>
    <mergeCell ref="F39:G39"/>
  </mergeCells>
  <dataValidations count="2">
    <dataValidation type="list" allowBlank="1" showInputMessage="1" showErrorMessage="1" sqref="C38">
      <formula1>$A$22:$A$28</formula1>
    </dataValidation>
    <dataValidation type="list" allowBlank="1" showInputMessage="1" showErrorMessage="1" sqref="C40">
      <formula1>$A$22:$A$27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&amp;LPríloha č. 2&amp;C&amp;A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legenda!$H$3:$H$38</xm:f>
          </x14:formula1>
          <xm:sqref>A13:H13</xm:sqref>
        </x14:dataValidation>
        <x14:dataValidation type="list" allowBlank="1" showInputMessage="1" showErrorMessage="1">
          <x14:formula1>
            <xm:f>legenda!$F$3:$F$23</xm:f>
          </x14:formula1>
          <xm:sqref>B9</xm:sqref>
        </x14:dataValidation>
        <x14:dataValidation type="list" allowBlank="1" showInputMessage="1" showErrorMessage="1">
          <x14:formula1>
            <xm:f>legenda!$D$2:$D$80</xm:f>
          </x14:formula1>
          <xm:sqref>E3:F3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topLeftCell="A19" zoomScaleNormal="100" zoomScaleSheetLayoutView="100" workbookViewId="0">
      <selection activeCell="F22" activeCellId="4" sqref="A3:D3 A5:I5 A15:I16 B22:C37 F22:G37"/>
    </sheetView>
  </sheetViews>
  <sheetFormatPr defaultRowHeight="15" x14ac:dyDescent="0.25"/>
  <cols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2" max="12" width="14.140625" bestFit="1" customWidth="1"/>
  </cols>
  <sheetData>
    <row r="1" spans="1:9" x14ac:dyDescent="0.25">
      <c r="A1" s="273" t="s">
        <v>161</v>
      </c>
      <c r="B1" s="274"/>
      <c r="C1" s="274"/>
      <c r="D1" s="274"/>
      <c r="E1" s="274"/>
      <c r="F1" s="274"/>
      <c r="G1" s="274"/>
      <c r="H1" s="274"/>
      <c r="I1" s="275"/>
    </row>
    <row r="2" spans="1:9" x14ac:dyDescent="0.25">
      <c r="A2" s="167" t="s">
        <v>124</v>
      </c>
      <c r="B2" s="168"/>
      <c r="C2" s="168"/>
      <c r="D2" s="169"/>
      <c r="E2" s="170" t="s">
        <v>8</v>
      </c>
      <c r="F2" s="169"/>
      <c r="G2" s="170" t="s">
        <v>9</v>
      </c>
      <c r="H2" s="168"/>
      <c r="I2" s="171"/>
    </row>
    <row r="3" spans="1:9" x14ac:dyDescent="0.25">
      <c r="A3" s="158"/>
      <c r="B3" s="159"/>
      <c r="C3" s="159"/>
      <c r="D3" s="160"/>
      <c r="E3" s="177"/>
      <c r="F3" s="178"/>
      <c r="G3" s="164" t="str">
        <f>IF(E3&gt;0,VLOOKUP(E3,legenda!D:E,2,0),"")</f>
        <v/>
      </c>
      <c r="H3" s="165"/>
      <c r="I3" s="166"/>
    </row>
    <row r="4" spans="1:9" x14ac:dyDescent="0.25">
      <c r="A4" s="167" t="s">
        <v>4</v>
      </c>
      <c r="B4" s="168"/>
      <c r="C4" s="168"/>
      <c r="D4" s="169"/>
      <c r="E4" s="33" t="s">
        <v>5</v>
      </c>
      <c r="F4" s="170" t="s">
        <v>6</v>
      </c>
      <c r="G4" s="168"/>
      <c r="H4" s="168"/>
      <c r="I4" s="171"/>
    </row>
    <row r="5" spans="1:9" x14ac:dyDescent="0.25">
      <c r="A5" s="158"/>
      <c r="B5" s="159"/>
      <c r="C5" s="159"/>
      <c r="D5" s="160"/>
      <c r="E5" s="130"/>
      <c r="F5" s="172"/>
      <c r="G5" s="159"/>
      <c r="H5" s="159"/>
      <c r="I5" s="173"/>
    </row>
    <row r="6" spans="1:9" x14ac:dyDescent="0.25">
      <c r="A6" s="89"/>
      <c r="B6" s="90"/>
      <c r="C6" s="90"/>
      <c r="D6" s="90"/>
      <c r="E6" s="90"/>
      <c r="F6" s="90"/>
      <c r="G6" s="90"/>
      <c r="H6" s="90"/>
      <c r="I6" s="91"/>
    </row>
    <row r="7" spans="1:9" x14ac:dyDescent="0.25">
      <c r="A7" s="279" t="s">
        <v>162</v>
      </c>
      <c r="B7" s="280"/>
      <c r="C7" s="280"/>
      <c r="D7" s="280"/>
      <c r="E7" s="280"/>
      <c r="F7" s="280"/>
      <c r="G7" s="280"/>
      <c r="H7" s="280"/>
      <c r="I7" s="281"/>
    </row>
    <row r="8" spans="1:9" x14ac:dyDescent="0.25">
      <c r="A8" s="40"/>
      <c r="B8" s="144" t="s">
        <v>140</v>
      </c>
      <c r="C8" s="144"/>
      <c r="D8" s="144"/>
      <c r="E8" s="46" t="s">
        <v>139</v>
      </c>
      <c r="F8" s="47"/>
      <c r="G8" s="47"/>
      <c r="H8" s="47"/>
      <c r="I8" s="48"/>
    </row>
    <row r="9" spans="1:9" ht="30" customHeight="1" x14ac:dyDescent="0.25">
      <c r="A9" s="49">
        <v>1</v>
      </c>
      <c r="B9" s="282"/>
      <c r="C9" s="282"/>
      <c r="D9" s="282"/>
      <c r="E9" s="92" t="str">
        <f>IF(B9&gt;0,VLOOKUP(B9,legenda!F:G,2,0),"")</f>
        <v/>
      </c>
      <c r="F9" s="93"/>
      <c r="G9" s="93"/>
      <c r="H9" s="94"/>
      <c r="I9" s="95"/>
    </row>
    <row r="10" spans="1:9" x14ac:dyDescent="0.25">
      <c r="A10" s="89"/>
      <c r="B10" s="90"/>
      <c r="C10" s="90"/>
      <c r="D10" s="90"/>
      <c r="E10" s="90"/>
      <c r="F10" s="90"/>
      <c r="G10" s="90"/>
      <c r="H10" s="90"/>
      <c r="I10" s="91"/>
    </row>
    <row r="11" spans="1:9" x14ac:dyDescent="0.25">
      <c r="A11" s="279" t="s">
        <v>204</v>
      </c>
      <c r="B11" s="280"/>
      <c r="C11" s="280"/>
      <c r="D11" s="280"/>
      <c r="E11" s="280"/>
      <c r="F11" s="280"/>
      <c r="G11" s="280"/>
      <c r="H11" s="280"/>
      <c r="I11" s="281"/>
    </row>
    <row r="12" spans="1:9" ht="71.25" customHeight="1" x14ac:dyDescent="0.25">
      <c r="A12" s="283" t="s">
        <v>205</v>
      </c>
      <c r="B12" s="284"/>
      <c r="C12" s="284"/>
      <c r="D12" s="284"/>
      <c r="E12" s="284"/>
      <c r="F12" s="284"/>
      <c r="G12" s="284"/>
      <c r="H12" s="285"/>
      <c r="I12" s="96" t="str">
        <f>IF(A13&gt;0,VLOOKUP($A$13,legenda!H:K,4,0),"")</f>
        <v/>
      </c>
    </row>
    <row r="13" spans="1:9" x14ac:dyDescent="0.25">
      <c r="A13" s="286"/>
      <c r="B13" s="287"/>
      <c r="C13" s="287"/>
      <c r="D13" s="287"/>
      <c r="E13" s="287"/>
      <c r="F13" s="287"/>
      <c r="G13" s="287"/>
      <c r="H13" s="288"/>
      <c r="I13" s="97" t="str">
        <f>IF(A13&gt;0,VLOOKUP(A13,legenda!H:I,2,0),"")</f>
        <v/>
      </c>
    </row>
    <row r="14" spans="1:9" s="8" customFormat="1" ht="15" customHeight="1" x14ac:dyDescent="0.25">
      <c r="A14" s="283" t="s">
        <v>207</v>
      </c>
      <c r="B14" s="284"/>
      <c r="C14" s="284"/>
      <c r="D14" s="284"/>
      <c r="E14" s="284"/>
      <c r="F14" s="284"/>
      <c r="G14" s="284"/>
      <c r="H14" s="284"/>
      <c r="I14" s="289"/>
    </row>
    <row r="15" spans="1:9" s="8" customFormat="1" x14ac:dyDescent="0.25">
      <c r="A15" s="290"/>
      <c r="B15" s="291"/>
      <c r="C15" s="291"/>
      <c r="D15" s="291"/>
      <c r="E15" s="291"/>
      <c r="F15" s="291"/>
      <c r="G15" s="291"/>
      <c r="H15" s="291"/>
      <c r="I15" s="292"/>
    </row>
    <row r="16" spans="1:9" s="8" customFormat="1" x14ac:dyDescent="0.25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16" s="8" customFormat="1" x14ac:dyDescent="0.25">
      <c r="A17" s="296" t="s">
        <v>219</v>
      </c>
      <c r="B17" s="296"/>
      <c r="C17" s="296"/>
      <c r="D17" s="296"/>
      <c r="E17" s="296"/>
      <c r="F17" s="296"/>
      <c r="G17" s="296"/>
      <c r="H17" s="296"/>
      <c r="I17" s="296"/>
    </row>
    <row r="18" spans="1:16" ht="29.25" customHeight="1" x14ac:dyDescent="0.25">
      <c r="A18" s="276" t="str">
        <f>IF(A13&gt;0,VLOOKUP($A$13,legenda!H:L,5,0),"")</f>
        <v/>
      </c>
      <c r="B18" s="277" t="e">
        <f>VLOOKUP($A$13,legenda!C:E,4,0)</f>
        <v>#N/A</v>
      </c>
      <c r="C18" s="277" t="e">
        <f>VLOOKUP($A$13,legenda!D:F,4,0)</f>
        <v>#N/A</v>
      </c>
      <c r="D18" s="278" t="str">
        <f>IF(AND(B22&gt;0,B23&gt;0,B24&gt;0,B25&gt;0,B26&gt;0,B27&gt;0,B28&gt;0),(SUM(B22:C28)-VLOOKUP(C38,A22:C28,2,0))/6,IF(AND(B22&gt;0,B23&gt;0,B24&gt;0,B25&gt;0),(SUM(B22:C24))/3,IF(AND(B23&gt;0,B24&gt;0,B25&gt;0,B26&gt;0),(SUM(B23:C25))/3,IF(AND(B24&gt;0,B25&gt;0,B26&gt;0,B27&gt;0),(SUM(B24:C26))/3,IF(AND(B25&gt;0,B26&gt;0,B27&gt;0,B28&gt;0),(SUM(B25:C27))/3,IF(AND(B26&gt;0,B27&gt;0,B28&gt;0,B29&gt;0),(SUM(B26:C28))/3,IF(AND(B27&gt;0,B28&gt;0,B29&gt;0,B30&gt;0),(SUM(B27:C29))/3,IF(AND(B28&gt;0,B29&gt;0,B30&gt;0,B31&gt;0),(SUM(B28:C30))/3,IF(AND(B29&gt;0,B30&gt;0,B31&gt;0,B32&gt;0),(SUM(B29:C31))/3,IF(AND(B30&gt;0,B31&gt;0,B32&gt;0,B33&gt;0),(SUM(B30:C32))/3,IF(AND(B31&gt;0,B32&gt;0,B33&gt;0,B34&gt;0),(SUM(B31:C33))/3,IF(AND(B32&gt;0,B33&gt;0,B34&gt;0,B35&gt;0),(SUM(B32:C34))/3,IF(AND(B33&gt;0,B34&gt;0,B35&gt;0,B36&gt;0),(SUM(B33:C35))/3,IF(AND(B34&gt;0,B35&gt;0,B36&gt;0,B37&gt;0),(SUM(B34:C36))/3,"neoprávnená prevádzka"))))))))))))))</f>
        <v>neoprávnená prevádzka</v>
      </c>
      <c r="E18" s="278"/>
      <c r="F18" s="124" t="str">
        <f>IF(A13&gt;0,VLOOKUP($A$13,legenda!H:J,3,0),"")</f>
        <v/>
      </c>
      <c r="G18" s="101"/>
      <c r="H18" s="101"/>
      <c r="I18" s="126"/>
      <c r="O18" s="123"/>
      <c r="P18" s="123"/>
    </row>
    <row r="19" spans="1:16" ht="15" customHeight="1" x14ac:dyDescent="0.25">
      <c r="A19" s="98"/>
      <c r="B19" s="99"/>
      <c r="C19" s="99"/>
      <c r="D19" s="100"/>
      <c r="E19" s="100"/>
      <c r="F19" s="90"/>
      <c r="G19" s="90"/>
      <c r="H19" s="125" t="str">
        <f>IF(AND(F22&gt;0,F23&gt;0,F24&gt;0,F25&gt;0,F26&gt;0,F27&gt;0,F28&gt;0),(SUM(F22:G28)-VLOOKUP(C38,A22:G28,6,0))/6,IF(AND(F22&gt;0,F23&gt;0,F24&gt;0,F25&gt;0),(SUM(F22:G24))/3,IF(AND(F23&gt;0,F24&gt;0,F25&gt;0,F26&gt;0),(SUM(F23:G25))/3,IF(AND(F24&gt;0,F25&gt;0,F26&gt;0,F27&gt;0),(SUM(F24:F26))/3,IF(AND(F25&gt;0,F26&gt;0,F27&gt;0,F28&gt;0),(SUM(F25:G27))/3,IF(AND(F26&gt;0,F27&gt;0,F28&gt;0,F29&gt;0),(SUM(F26:G28))/3,IF(AND(F27&gt;0,F28&gt;0,F29&gt;0,F30&gt;0),(SUM(F27:G29))/3,IF(AND(F28&gt;0,F29&gt;0,F30&gt;0,F31&gt;0),(SUM(F28:G30))/3,IF(AND(F29&gt;0,F30&gt;0,F31&gt;0,F32&gt;0),(SUM(F29:G31))/3,IF(AND(F30&gt;0,F31&gt;0,F32&gt;0,F33&gt;0),(SUM(F30:G32))/3,IF(AND(F31&gt;0,F32&gt;0,F33&gt;0,F34&gt;0),(SUM(F31:G33))/3,IF(AND(F32&gt;0,F33&gt;0,F34&gt;0,F35&gt;0),(SUM(F32:G34))/3,IF(AND(F33&gt;0,F34&gt;0,F35&gt;0,F36&gt;0),(SUM(F33:G35))/3,IF(AND(F34&gt;0,F35&gt;0,F36&gt;0,F37&gt;0),(SUM(F34:G36))/3,"neoprávnená prevádzka"))))))))))))))</f>
        <v>neoprávnená prevádzka</v>
      </c>
      <c r="I19" s="102"/>
    </row>
    <row r="20" spans="1:16" ht="15" customHeight="1" x14ac:dyDescent="0.25">
      <c r="A20" s="298" t="s">
        <v>228</v>
      </c>
      <c r="B20" s="299"/>
      <c r="C20" s="299"/>
      <c r="D20" s="90"/>
      <c r="E20" s="90"/>
      <c r="F20" s="103" t="s">
        <v>229</v>
      </c>
      <c r="G20" s="103"/>
      <c r="H20" s="90"/>
      <c r="I20" s="91"/>
    </row>
    <row r="21" spans="1:16" ht="31.5" customHeight="1" x14ac:dyDescent="0.25">
      <c r="A21" s="118" t="s">
        <v>224</v>
      </c>
      <c r="B21" s="297" t="str">
        <f>IF(A13&gt;0,VLOOKUP($A$13,legenda!H:M,6,0),"")</f>
        <v/>
      </c>
      <c r="C21" s="297"/>
      <c r="D21" s="117" t="s">
        <v>209</v>
      </c>
      <c r="E21" s="90"/>
      <c r="F21" s="297" t="str">
        <f>IF(A13&gt;0,VLOOKUP($A$13,legenda!H:N,7,0),"")</f>
        <v/>
      </c>
      <c r="G21" s="297"/>
      <c r="H21" s="117" t="s">
        <v>209</v>
      </c>
      <c r="I21" s="119" t="s">
        <v>227</v>
      </c>
    </row>
    <row r="22" spans="1:16" x14ac:dyDescent="0.25">
      <c r="A22" s="104">
        <v>2005</v>
      </c>
      <c r="B22" s="271"/>
      <c r="C22" s="271"/>
      <c r="D22" s="105" t="str">
        <f>IF($A$13&gt;0,VLOOKUP($A$13,legenda!H:J,3,0),"")</f>
        <v/>
      </c>
      <c r="E22" s="90"/>
      <c r="F22" s="272"/>
      <c r="G22" s="272"/>
      <c r="H22" s="106" t="str">
        <f t="shared" ref="H22:H37" si="0">IF($A$13&gt;0,IF(D22="ton","GWh","ton"),"")</f>
        <v/>
      </c>
      <c r="I22" s="107" t="str">
        <f t="shared" ref="I22:I36" si="1">IF(B22&gt;0, IF(D22="MWh","povinné","nepovinné"),"nepovinné")</f>
        <v>nepovinné</v>
      </c>
    </row>
    <row r="23" spans="1:16" x14ac:dyDescent="0.25">
      <c r="A23" s="104">
        <v>2006</v>
      </c>
      <c r="B23" s="271"/>
      <c r="C23" s="271"/>
      <c r="D23" s="105" t="str">
        <f>IF($A$13&gt;0,VLOOKUP($A$13,legenda!H:J,3,0),"")</f>
        <v/>
      </c>
      <c r="E23" s="90"/>
      <c r="F23" s="272"/>
      <c r="G23" s="272"/>
      <c r="H23" s="106" t="str">
        <f t="shared" si="0"/>
        <v/>
      </c>
      <c r="I23" s="107" t="str">
        <f t="shared" si="1"/>
        <v>nepovinné</v>
      </c>
    </row>
    <row r="24" spans="1:16" x14ac:dyDescent="0.25">
      <c r="A24" s="104">
        <v>2007</v>
      </c>
      <c r="B24" s="271"/>
      <c r="C24" s="271"/>
      <c r="D24" s="105" t="str">
        <f>IF($A$13&gt;0,VLOOKUP($A$13,legenda!H:J,3,0),"")</f>
        <v/>
      </c>
      <c r="E24" s="90"/>
      <c r="F24" s="272"/>
      <c r="G24" s="272"/>
      <c r="H24" s="106" t="str">
        <f t="shared" si="0"/>
        <v/>
      </c>
      <c r="I24" s="107" t="str">
        <f t="shared" si="1"/>
        <v>nepovinné</v>
      </c>
    </row>
    <row r="25" spans="1:16" x14ac:dyDescent="0.25">
      <c r="A25" s="104">
        <v>2008</v>
      </c>
      <c r="B25" s="271"/>
      <c r="C25" s="271"/>
      <c r="D25" s="105" t="str">
        <f>IF($A$13&gt;0,VLOOKUP($A$13,legenda!H:J,3,0),"")</f>
        <v/>
      </c>
      <c r="E25" s="90"/>
      <c r="F25" s="272"/>
      <c r="G25" s="272"/>
      <c r="H25" s="106" t="str">
        <f t="shared" si="0"/>
        <v/>
      </c>
      <c r="I25" s="107" t="str">
        <f t="shared" si="1"/>
        <v>nepovinné</v>
      </c>
    </row>
    <row r="26" spans="1:16" x14ac:dyDescent="0.25">
      <c r="A26" s="104">
        <v>2009</v>
      </c>
      <c r="B26" s="271"/>
      <c r="C26" s="271"/>
      <c r="D26" s="105" t="str">
        <f>IF($A$13&gt;0,VLOOKUP($A$13,legenda!H:J,3,0),"")</f>
        <v/>
      </c>
      <c r="E26" s="90"/>
      <c r="F26" s="272"/>
      <c r="G26" s="272"/>
      <c r="H26" s="106" t="str">
        <f t="shared" si="0"/>
        <v/>
      </c>
      <c r="I26" s="107" t="str">
        <f t="shared" si="1"/>
        <v>nepovinné</v>
      </c>
    </row>
    <row r="27" spans="1:16" x14ac:dyDescent="0.25">
      <c r="A27" s="104">
        <v>2010</v>
      </c>
      <c r="B27" s="271"/>
      <c r="C27" s="271"/>
      <c r="D27" s="105" t="str">
        <f>IF($A$13&gt;0,VLOOKUP($A$13,legenda!H:J,3,0),"")</f>
        <v/>
      </c>
      <c r="E27" s="90"/>
      <c r="F27" s="272"/>
      <c r="G27" s="272"/>
      <c r="H27" s="106" t="str">
        <f t="shared" si="0"/>
        <v/>
      </c>
      <c r="I27" s="107" t="str">
        <f t="shared" si="1"/>
        <v>nepovinné</v>
      </c>
    </row>
    <row r="28" spans="1:16" x14ac:dyDescent="0.25">
      <c r="A28" s="104">
        <v>2011</v>
      </c>
      <c r="B28" s="271"/>
      <c r="C28" s="271"/>
      <c r="D28" s="105" t="str">
        <f>IF($A$13&gt;0,VLOOKUP($A$13,legenda!H:J,3,0),"")</f>
        <v/>
      </c>
      <c r="E28" s="90"/>
      <c r="F28" s="272"/>
      <c r="G28" s="272"/>
      <c r="H28" s="106" t="str">
        <f t="shared" si="0"/>
        <v/>
      </c>
      <c r="I28" s="107" t="str">
        <f t="shared" si="1"/>
        <v>nepovinné</v>
      </c>
    </row>
    <row r="29" spans="1:16" x14ac:dyDescent="0.25">
      <c r="A29" s="104">
        <v>2012</v>
      </c>
      <c r="B29" s="271"/>
      <c r="C29" s="271"/>
      <c r="D29" s="105" t="str">
        <f>IF($A$13&gt;0,VLOOKUP($A$13,legenda!H:J,3,0),"")</f>
        <v/>
      </c>
      <c r="E29" s="90"/>
      <c r="F29" s="272"/>
      <c r="G29" s="272"/>
      <c r="H29" s="106" t="str">
        <f t="shared" si="0"/>
        <v/>
      </c>
      <c r="I29" s="107" t="str">
        <f t="shared" si="1"/>
        <v>nepovinné</v>
      </c>
    </row>
    <row r="30" spans="1:16" x14ac:dyDescent="0.25">
      <c r="A30" s="104">
        <v>2013</v>
      </c>
      <c r="B30" s="300"/>
      <c r="C30" s="301"/>
      <c r="D30" s="105" t="str">
        <f>IF($A$13&gt;0,VLOOKUP($A$13,legenda!H:J,3,0),"")</f>
        <v/>
      </c>
      <c r="E30" s="90"/>
      <c r="F30" s="302"/>
      <c r="G30" s="303"/>
      <c r="H30" s="106" t="str">
        <f t="shared" si="0"/>
        <v/>
      </c>
      <c r="I30" s="107" t="str">
        <f t="shared" si="1"/>
        <v>nepovinné</v>
      </c>
    </row>
    <row r="31" spans="1:16" x14ac:dyDescent="0.25">
      <c r="A31" s="104">
        <v>2014</v>
      </c>
      <c r="B31" s="271"/>
      <c r="C31" s="271"/>
      <c r="D31" s="105" t="str">
        <f>IF($A$13&gt;0,VLOOKUP($A$13,legenda!H:J,3,0),"")</f>
        <v/>
      </c>
      <c r="E31" s="90"/>
      <c r="F31" s="272"/>
      <c r="G31" s="272"/>
      <c r="H31" s="106" t="str">
        <f t="shared" si="0"/>
        <v/>
      </c>
      <c r="I31" s="107" t="str">
        <f t="shared" si="1"/>
        <v>nepovinné</v>
      </c>
    </row>
    <row r="32" spans="1:16" x14ac:dyDescent="0.25">
      <c r="A32" s="104">
        <v>2015</v>
      </c>
      <c r="B32" s="271"/>
      <c r="C32" s="271"/>
      <c r="D32" s="105" t="str">
        <f>IF($A$13&gt;0,VLOOKUP($A$13,legenda!H:J,3,0),"")</f>
        <v/>
      </c>
      <c r="E32" s="90"/>
      <c r="F32" s="272"/>
      <c r="G32" s="272"/>
      <c r="H32" s="106" t="str">
        <f t="shared" si="0"/>
        <v/>
      </c>
      <c r="I32" s="107" t="str">
        <f t="shared" si="1"/>
        <v>nepovinné</v>
      </c>
    </row>
    <row r="33" spans="1:9" x14ac:dyDescent="0.25">
      <c r="A33" s="104">
        <v>2016</v>
      </c>
      <c r="B33" s="271"/>
      <c r="C33" s="271"/>
      <c r="D33" s="105" t="str">
        <f>IF($A$13&gt;0,VLOOKUP($A$13,legenda!H:J,3,0),"")</f>
        <v/>
      </c>
      <c r="E33" s="90"/>
      <c r="F33" s="272"/>
      <c r="G33" s="272"/>
      <c r="H33" s="106" t="str">
        <f t="shared" si="0"/>
        <v/>
      </c>
      <c r="I33" s="107" t="str">
        <f t="shared" si="1"/>
        <v>nepovinné</v>
      </c>
    </row>
    <row r="34" spans="1:9" x14ac:dyDescent="0.25">
      <c r="A34" s="104">
        <v>2017</v>
      </c>
      <c r="B34" s="271"/>
      <c r="C34" s="271"/>
      <c r="D34" s="105" t="str">
        <f>IF($A$13&gt;0,VLOOKUP($A$13,legenda!H:J,3,0),"")</f>
        <v/>
      </c>
      <c r="E34" s="90"/>
      <c r="F34" s="272"/>
      <c r="G34" s="272"/>
      <c r="H34" s="106" t="str">
        <f t="shared" si="0"/>
        <v/>
      </c>
      <c r="I34" s="107" t="str">
        <f t="shared" si="1"/>
        <v>nepovinné</v>
      </c>
    </row>
    <row r="35" spans="1:9" x14ac:dyDescent="0.25">
      <c r="A35" s="104">
        <v>2018</v>
      </c>
      <c r="B35" s="271"/>
      <c r="C35" s="271"/>
      <c r="D35" s="105" t="str">
        <f>IF($A$13&gt;0,VLOOKUP($A$13,legenda!H:J,3,0),"")</f>
        <v/>
      </c>
      <c r="E35" s="90"/>
      <c r="F35" s="272"/>
      <c r="G35" s="272"/>
      <c r="H35" s="106" t="str">
        <f t="shared" si="0"/>
        <v/>
      </c>
      <c r="I35" s="107" t="str">
        <f t="shared" si="1"/>
        <v>nepovinné</v>
      </c>
    </row>
    <row r="36" spans="1:9" x14ac:dyDescent="0.25">
      <c r="A36" s="104">
        <v>2019</v>
      </c>
      <c r="B36" s="271"/>
      <c r="C36" s="271"/>
      <c r="D36" s="105" t="str">
        <f>IF($A$13&gt;0,VLOOKUP($A$13,legenda!H:J,3,0),"")</f>
        <v/>
      </c>
      <c r="E36" s="90"/>
      <c r="F36" s="272"/>
      <c r="G36" s="272"/>
      <c r="H36" s="106" t="str">
        <f t="shared" si="0"/>
        <v/>
      </c>
      <c r="I36" s="107" t="str">
        <f t="shared" si="1"/>
        <v>nepovinné</v>
      </c>
    </row>
    <row r="37" spans="1:9" x14ac:dyDescent="0.25">
      <c r="A37" s="104">
        <v>2020</v>
      </c>
      <c r="B37" s="271"/>
      <c r="C37" s="271"/>
      <c r="D37" s="105" t="str">
        <f>IF($A$13&gt;0,VLOOKUP($A$13,legenda!H:J,3,0),"")</f>
        <v/>
      </c>
      <c r="E37" s="90"/>
      <c r="F37" s="272"/>
      <c r="G37" s="272"/>
      <c r="H37" s="106" t="str">
        <f t="shared" si="0"/>
        <v/>
      </c>
      <c r="I37" s="107" t="str">
        <f t="shared" ref="I37" si="2">IF(D37="MWh","povinné","povinné")</f>
        <v>povinné</v>
      </c>
    </row>
    <row r="38" spans="1:9" x14ac:dyDescent="0.25">
      <c r="A38" s="309" t="s">
        <v>206</v>
      </c>
      <c r="B38" s="310"/>
      <c r="C38" s="108"/>
      <c r="D38" s="90"/>
      <c r="E38" s="90"/>
      <c r="F38" s="90"/>
      <c r="G38" s="90"/>
      <c r="H38" s="90"/>
      <c r="I38" s="91"/>
    </row>
    <row r="39" spans="1:9" x14ac:dyDescent="0.25">
      <c r="A39" s="311" t="s">
        <v>230</v>
      </c>
      <c r="B39" s="312"/>
      <c r="C39" s="312"/>
      <c r="D39" s="312"/>
      <c r="E39" s="312"/>
      <c r="F39" s="305" t="str">
        <f>IF(AND(A13&gt;0),IF(A13=legenda!H38,IF(AND(F37&gt;0),(IF(OR(F37&lt;(0.5*H19),F37&gt;(1.1*H19)),"áno","nie")),""),IF(AND(B37&gt;0),(IF(OR(B37&lt;(0.5*D18),B37&gt;(1.1*D18)),"áno","nie")))),"doplňte údaje")</f>
        <v>doplňte údaje</v>
      </c>
      <c r="G39" s="305"/>
      <c r="H39" s="109"/>
      <c r="I39" s="110"/>
    </row>
    <row r="40" spans="1:9" x14ac:dyDescent="0.25">
      <c r="A40" s="111"/>
      <c r="B40" s="112"/>
      <c r="C40" s="113"/>
      <c r="D40" s="109"/>
      <c r="E40" s="109"/>
      <c r="F40" s="109"/>
      <c r="G40" s="109"/>
      <c r="H40" s="109"/>
      <c r="I40" s="110"/>
    </row>
    <row r="41" spans="1:9" ht="30.75" customHeight="1" x14ac:dyDescent="0.25">
      <c r="A41" s="306" t="s">
        <v>208</v>
      </c>
      <c r="B41" s="307"/>
      <c r="C41" s="307"/>
      <c r="D41" s="308"/>
      <c r="E41" s="304">
        <f>IF(A13&gt;0,(0.75*1.06*Žiadosť!C98*I13*D18),0)</f>
        <v>0</v>
      </c>
      <c r="F41" s="304"/>
      <c r="G41" s="304"/>
      <c r="H41" s="304"/>
      <c r="I41" s="91"/>
    </row>
    <row r="42" spans="1:9" ht="15.75" thickBot="1" x14ac:dyDescent="0.3">
      <c r="A42" s="114"/>
      <c r="B42" s="115"/>
      <c r="C42" s="115"/>
      <c r="D42" s="115"/>
      <c r="E42" s="115"/>
      <c r="F42" s="115"/>
      <c r="G42" s="115"/>
      <c r="H42" s="115"/>
      <c r="I42" s="116"/>
    </row>
  </sheetData>
  <sheetProtection algorithmName="SHA-512" hashValue="snfcycmz824nCNswJwQpguT6Gp2gpLxFlfrAXiXpAuaRGL9o/b9a7kkBljfpNvDj5f8QkLa0PSeHO1UMN10Eow==" saltValue="ZH954gzO2kU9bJkcEgmgeQ==" spinCount="100000" sheet="1" objects="1" scenarios="1" formatCells="0" formatColumns="0" formatRows="0" insertColumns="0" insertRows="0" insertHyperlinks="0" deleteColumns="0" deleteRows="0" sort="0"/>
  <mergeCells count="62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41:D41"/>
    <mergeCell ref="E41:H41"/>
    <mergeCell ref="B34:C34"/>
    <mergeCell ref="F34:G34"/>
    <mergeCell ref="B35:C35"/>
    <mergeCell ref="F35:G35"/>
    <mergeCell ref="B36:C36"/>
    <mergeCell ref="F36:G36"/>
    <mergeCell ref="B37:C37"/>
    <mergeCell ref="F37:G37"/>
    <mergeCell ref="A38:B38"/>
    <mergeCell ref="A39:E39"/>
    <mergeCell ref="F39:G39"/>
  </mergeCells>
  <dataValidations count="2">
    <dataValidation type="list" allowBlank="1" showInputMessage="1" showErrorMessage="1" sqref="C38">
      <formula1>$A$22:$A$28</formula1>
    </dataValidation>
    <dataValidation type="list" allowBlank="1" showInputMessage="1" showErrorMessage="1" sqref="C40">
      <formula1>$A$22:$A$27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&amp;LPríloha č. 2&amp;C&amp;A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legenda!$H$3:$H$38</xm:f>
          </x14:formula1>
          <xm:sqref>A13:H13</xm:sqref>
        </x14:dataValidation>
        <x14:dataValidation type="list" allowBlank="1" showInputMessage="1" showErrorMessage="1">
          <x14:formula1>
            <xm:f>legenda!$F$3:$F$23</xm:f>
          </x14:formula1>
          <xm:sqref>B9</xm:sqref>
        </x14:dataValidation>
        <x14:dataValidation type="list" allowBlank="1" showInputMessage="1" showErrorMessage="1">
          <x14:formula1>
            <xm:f>legenda!$D$2:$D$80</xm:f>
          </x14:formula1>
          <xm:sqref>E3:F3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topLeftCell="A13" zoomScaleNormal="100" zoomScaleSheetLayoutView="100" workbookViewId="0">
      <selection activeCell="P30" sqref="P30"/>
    </sheetView>
  </sheetViews>
  <sheetFormatPr defaultRowHeight="15" x14ac:dyDescent="0.25"/>
  <cols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2" max="12" width="14.140625" bestFit="1" customWidth="1"/>
  </cols>
  <sheetData>
    <row r="1" spans="1:9" x14ac:dyDescent="0.25">
      <c r="A1" s="273" t="s">
        <v>161</v>
      </c>
      <c r="B1" s="274"/>
      <c r="C1" s="274"/>
      <c r="D1" s="274"/>
      <c r="E1" s="274"/>
      <c r="F1" s="274"/>
      <c r="G1" s="274"/>
      <c r="H1" s="274"/>
      <c r="I1" s="275"/>
    </row>
    <row r="2" spans="1:9" x14ac:dyDescent="0.25">
      <c r="A2" s="167" t="s">
        <v>124</v>
      </c>
      <c r="B2" s="168"/>
      <c r="C2" s="168"/>
      <c r="D2" s="169"/>
      <c r="E2" s="170" t="s">
        <v>8</v>
      </c>
      <c r="F2" s="169"/>
      <c r="G2" s="170" t="s">
        <v>9</v>
      </c>
      <c r="H2" s="168"/>
      <c r="I2" s="171"/>
    </row>
    <row r="3" spans="1:9" x14ac:dyDescent="0.25">
      <c r="A3" s="158"/>
      <c r="B3" s="159"/>
      <c r="C3" s="159"/>
      <c r="D3" s="160"/>
      <c r="E3" s="177"/>
      <c r="F3" s="178"/>
      <c r="G3" s="164" t="str">
        <f>IF(E3&gt;0,VLOOKUP(E3,legenda!D:E,2,0),"")</f>
        <v/>
      </c>
      <c r="H3" s="165"/>
      <c r="I3" s="166"/>
    </row>
    <row r="4" spans="1:9" x14ac:dyDescent="0.25">
      <c r="A4" s="167" t="s">
        <v>4</v>
      </c>
      <c r="B4" s="168"/>
      <c r="C4" s="168"/>
      <c r="D4" s="169"/>
      <c r="E4" s="33" t="s">
        <v>5</v>
      </c>
      <c r="F4" s="170" t="s">
        <v>6</v>
      </c>
      <c r="G4" s="168"/>
      <c r="H4" s="168"/>
      <c r="I4" s="171"/>
    </row>
    <row r="5" spans="1:9" x14ac:dyDescent="0.25">
      <c r="A5" s="158"/>
      <c r="B5" s="159"/>
      <c r="C5" s="159"/>
      <c r="D5" s="160"/>
      <c r="E5" s="130"/>
      <c r="F5" s="172"/>
      <c r="G5" s="159"/>
      <c r="H5" s="159"/>
      <c r="I5" s="173"/>
    </row>
    <row r="6" spans="1:9" x14ac:dyDescent="0.25">
      <c r="A6" s="89"/>
      <c r="B6" s="90"/>
      <c r="C6" s="90"/>
      <c r="D6" s="90"/>
      <c r="E6" s="90"/>
      <c r="F6" s="90"/>
      <c r="G6" s="90"/>
      <c r="H6" s="90"/>
      <c r="I6" s="91"/>
    </row>
    <row r="7" spans="1:9" x14ac:dyDescent="0.25">
      <c r="A7" s="279" t="s">
        <v>162</v>
      </c>
      <c r="B7" s="280"/>
      <c r="C7" s="280"/>
      <c r="D7" s="280"/>
      <c r="E7" s="280"/>
      <c r="F7" s="280"/>
      <c r="G7" s="280"/>
      <c r="H7" s="280"/>
      <c r="I7" s="281"/>
    </row>
    <row r="8" spans="1:9" x14ac:dyDescent="0.25">
      <c r="A8" s="40"/>
      <c r="B8" s="144" t="s">
        <v>140</v>
      </c>
      <c r="C8" s="144"/>
      <c r="D8" s="144"/>
      <c r="E8" s="46" t="s">
        <v>139</v>
      </c>
      <c r="F8" s="47"/>
      <c r="G8" s="47"/>
      <c r="H8" s="47"/>
      <c r="I8" s="48"/>
    </row>
    <row r="9" spans="1:9" ht="30" customHeight="1" x14ac:dyDescent="0.25">
      <c r="A9" s="49">
        <v>1</v>
      </c>
      <c r="B9" s="282"/>
      <c r="C9" s="282"/>
      <c r="D9" s="282"/>
      <c r="E9" s="92" t="str">
        <f>IF(B9&gt;0,VLOOKUP(B9,legenda!F:G,2,0),"")</f>
        <v/>
      </c>
      <c r="F9" s="93"/>
      <c r="G9" s="93"/>
      <c r="H9" s="94"/>
      <c r="I9" s="95"/>
    </row>
    <row r="10" spans="1:9" x14ac:dyDescent="0.25">
      <c r="A10" s="89"/>
      <c r="B10" s="90"/>
      <c r="C10" s="90"/>
      <c r="D10" s="90"/>
      <c r="E10" s="90"/>
      <c r="F10" s="90"/>
      <c r="G10" s="90"/>
      <c r="H10" s="90"/>
      <c r="I10" s="91"/>
    </row>
    <row r="11" spans="1:9" x14ac:dyDescent="0.25">
      <c r="A11" s="279" t="s">
        <v>204</v>
      </c>
      <c r="B11" s="280"/>
      <c r="C11" s="280"/>
      <c r="D11" s="280"/>
      <c r="E11" s="280"/>
      <c r="F11" s="280"/>
      <c r="G11" s="280"/>
      <c r="H11" s="280"/>
      <c r="I11" s="281"/>
    </row>
    <row r="12" spans="1:9" ht="71.25" customHeight="1" x14ac:dyDescent="0.25">
      <c r="A12" s="283" t="s">
        <v>205</v>
      </c>
      <c r="B12" s="284"/>
      <c r="C12" s="284"/>
      <c r="D12" s="284"/>
      <c r="E12" s="284"/>
      <c r="F12" s="284"/>
      <c r="G12" s="284"/>
      <c r="H12" s="285"/>
      <c r="I12" s="96" t="str">
        <f>IF(A13&gt;0,VLOOKUP($A$13,legenda!H:K,4,0),"")</f>
        <v/>
      </c>
    </row>
    <row r="13" spans="1:9" x14ac:dyDescent="0.25">
      <c r="A13" s="286"/>
      <c r="B13" s="287"/>
      <c r="C13" s="287"/>
      <c r="D13" s="287"/>
      <c r="E13" s="287"/>
      <c r="F13" s="287"/>
      <c r="G13" s="287"/>
      <c r="H13" s="288"/>
      <c r="I13" s="97" t="str">
        <f>IF(A13&gt;0,VLOOKUP(A13,legenda!H:I,2,0),"")</f>
        <v/>
      </c>
    </row>
    <row r="14" spans="1:9" s="8" customFormat="1" ht="15" customHeight="1" x14ac:dyDescent="0.25">
      <c r="A14" s="283" t="s">
        <v>207</v>
      </c>
      <c r="B14" s="284"/>
      <c r="C14" s="284"/>
      <c r="D14" s="284"/>
      <c r="E14" s="284"/>
      <c r="F14" s="284"/>
      <c r="G14" s="284"/>
      <c r="H14" s="284"/>
      <c r="I14" s="289"/>
    </row>
    <row r="15" spans="1:9" s="8" customFormat="1" x14ac:dyDescent="0.25">
      <c r="A15" s="290"/>
      <c r="B15" s="291"/>
      <c r="C15" s="291"/>
      <c r="D15" s="291"/>
      <c r="E15" s="291"/>
      <c r="F15" s="291"/>
      <c r="G15" s="291"/>
      <c r="H15" s="291"/>
      <c r="I15" s="292"/>
    </row>
    <row r="16" spans="1:9" s="8" customFormat="1" x14ac:dyDescent="0.25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16" s="8" customFormat="1" x14ac:dyDescent="0.25">
      <c r="A17" s="296" t="s">
        <v>219</v>
      </c>
      <c r="B17" s="296"/>
      <c r="C17" s="296"/>
      <c r="D17" s="296"/>
      <c r="E17" s="296"/>
      <c r="F17" s="296"/>
      <c r="G17" s="296"/>
      <c r="H17" s="296"/>
      <c r="I17" s="296"/>
    </row>
    <row r="18" spans="1:16" ht="29.25" customHeight="1" x14ac:dyDescent="0.25">
      <c r="A18" s="276" t="str">
        <f>IF(A13&gt;0,VLOOKUP($A$13,legenda!H:L,5,0),"")</f>
        <v/>
      </c>
      <c r="B18" s="277" t="e">
        <f>VLOOKUP($A$13,legenda!C:E,4,0)</f>
        <v>#N/A</v>
      </c>
      <c r="C18" s="277" t="e">
        <f>VLOOKUP($A$13,legenda!D:F,4,0)</f>
        <v>#N/A</v>
      </c>
      <c r="D18" s="278" t="str">
        <f>IF(AND(B22&gt;0,B23&gt;0,B24&gt;0,B25&gt;0,B26&gt;0,B27&gt;0,B28&gt;0),(SUM(B22:C28)-VLOOKUP(C38,A22:C28,2,0))/6,IF(AND(B22&gt;0,B23&gt;0,B24&gt;0,B25&gt;0),(SUM(B22:C24))/3,IF(AND(B23&gt;0,B24&gt;0,B25&gt;0,B26&gt;0),(SUM(B23:C25))/3,IF(AND(B24&gt;0,B25&gt;0,B26&gt;0,B27&gt;0),(SUM(B24:C26))/3,IF(AND(B25&gt;0,B26&gt;0,B27&gt;0,B28&gt;0),(SUM(B25:C27))/3,IF(AND(B26&gt;0,B27&gt;0,B28&gt;0,B29&gt;0),(SUM(B26:C28))/3,IF(AND(B27&gt;0,B28&gt;0,B29&gt;0,B30&gt;0),(SUM(B27:C29))/3,IF(AND(B28&gt;0,B29&gt;0,B30&gt;0,B31&gt;0),(SUM(B28:C30))/3,IF(AND(B29&gt;0,B30&gt;0,B31&gt;0,B32&gt;0),(SUM(B29:C31))/3,IF(AND(B30&gt;0,B31&gt;0,B32&gt;0,B33&gt;0),(SUM(B30:C32))/3,IF(AND(B31&gt;0,B32&gt;0,B33&gt;0,B34&gt;0),(SUM(B31:C33))/3,IF(AND(B32&gt;0,B33&gt;0,B34&gt;0,B35&gt;0),(SUM(B32:C34))/3,IF(AND(B33&gt;0,B34&gt;0,B35&gt;0,B36&gt;0),(SUM(B33:C35))/3,IF(AND(B34&gt;0,B35&gt;0,B36&gt;0,B37&gt;0),(SUM(B34:C36))/3,"neoprávnená prevádzka"))))))))))))))</f>
        <v>neoprávnená prevádzka</v>
      </c>
      <c r="E18" s="278"/>
      <c r="F18" s="124" t="str">
        <f>IF(A13&gt;0,VLOOKUP($A$13,legenda!H:J,3,0),"")</f>
        <v/>
      </c>
      <c r="G18" s="101"/>
      <c r="H18" s="101"/>
      <c r="I18" s="126"/>
      <c r="O18" s="123"/>
      <c r="P18" s="123"/>
    </row>
    <row r="19" spans="1:16" ht="15" customHeight="1" x14ac:dyDescent="0.25">
      <c r="A19" s="98"/>
      <c r="B19" s="99"/>
      <c r="C19" s="99"/>
      <c r="D19" s="100"/>
      <c r="E19" s="100"/>
      <c r="F19" s="90"/>
      <c r="G19" s="90"/>
      <c r="H19" s="125" t="str">
        <f>IF(AND(F22&gt;0,F23&gt;0,F24&gt;0,F25&gt;0,F26&gt;0,F27&gt;0,F28&gt;0),(SUM(F22:G28)-VLOOKUP(C38,A22:G28,6,0))/6,IF(AND(F22&gt;0,F23&gt;0,F24&gt;0,F25&gt;0),(SUM(F22:G24))/3,IF(AND(F23&gt;0,F24&gt;0,F25&gt;0,F26&gt;0),(SUM(F23:G25))/3,IF(AND(F24&gt;0,F25&gt;0,F26&gt;0,F27&gt;0),(SUM(F24:F26))/3,IF(AND(F25&gt;0,F26&gt;0,F27&gt;0,F28&gt;0),(SUM(F25:G27))/3,IF(AND(F26&gt;0,F27&gt;0,F28&gt;0,F29&gt;0),(SUM(F26:G28))/3,IF(AND(F27&gt;0,F28&gt;0,F29&gt;0,F30&gt;0),(SUM(F27:G29))/3,IF(AND(F28&gt;0,F29&gt;0,F30&gt;0,F31&gt;0),(SUM(F28:G30))/3,IF(AND(F29&gt;0,F30&gt;0,F31&gt;0,F32&gt;0),(SUM(F29:G31))/3,IF(AND(F30&gt;0,F31&gt;0,F32&gt;0,F33&gt;0),(SUM(F30:G32))/3,IF(AND(F31&gt;0,F32&gt;0,F33&gt;0,F34&gt;0),(SUM(F31:G33))/3,IF(AND(F32&gt;0,F33&gt;0,F34&gt;0,F35&gt;0),(SUM(F32:G34))/3,IF(AND(F33&gt;0,F34&gt;0,F35&gt;0,F36&gt;0),(SUM(F33:G35))/3,IF(AND(F34&gt;0,F35&gt;0,F36&gt;0,F37&gt;0),(SUM(F34:G36))/3,"neoprávnená prevádzka"))))))))))))))</f>
        <v>neoprávnená prevádzka</v>
      </c>
      <c r="I19" s="102"/>
    </row>
    <row r="20" spans="1:16" ht="15" customHeight="1" x14ac:dyDescent="0.25">
      <c r="A20" s="298" t="s">
        <v>228</v>
      </c>
      <c r="B20" s="299"/>
      <c r="C20" s="299"/>
      <c r="D20" s="90"/>
      <c r="E20" s="90"/>
      <c r="F20" s="103" t="s">
        <v>229</v>
      </c>
      <c r="G20" s="103"/>
      <c r="H20" s="90"/>
      <c r="I20" s="91"/>
    </row>
    <row r="21" spans="1:16" ht="31.5" customHeight="1" x14ac:dyDescent="0.25">
      <c r="A21" s="118" t="s">
        <v>224</v>
      </c>
      <c r="B21" s="297" t="str">
        <f>IF(A13&gt;0,VLOOKUP($A$13,legenda!H:M,6,0),"")</f>
        <v/>
      </c>
      <c r="C21" s="297"/>
      <c r="D21" s="117" t="s">
        <v>209</v>
      </c>
      <c r="E21" s="90"/>
      <c r="F21" s="297" t="str">
        <f>IF(A13&gt;0,VLOOKUP($A$13,legenda!H:N,7,0),"")</f>
        <v/>
      </c>
      <c r="G21" s="297"/>
      <c r="H21" s="117" t="s">
        <v>209</v>
      </c>
      <c r="I21" s="119" t="s">
        <v>227</v>
      </c>
    </row>
    <row r="22" spans="1:16" x14ac:dyDescent="0.25">
      <c r="A22" s="104">
        <v>2005</v>
      </c>
      <c r="B22" s="271"/>
      <c r="C22" s="271"/>
      <c r="D22" s="105" t="str">
        <f>IF($A$13&gt;0,VLOOKUP($A$13,legenda!H:J,3,0),"")</f>
        <v/>
      </c>
      <c r="E22" s="90"/>
      <c r="F22" s="272"/>
      <c r="G22" s="272"/>
      <c r="H22" s="106" t="str">
        <f t="shared" ref="H22:H37" si="0">IF($A$13&gt;0,IF(D22="ton","GWh","ton"),"")</f>
        <v/>
      </c>
      <c r="I22" s="107" t="str">
        <f t="shared" ref="I22:I36" si="1">IF(B22&gt;0, IF(D22="MWh","povinné","nepovinné"),"nepovinné")</f>
        <v>nepovinné</v>
      </c>
    </row>
    <row r="23" spans="1:16" x14ac:dyDescent="0.25">
      <c r="A23" s="104">
        <v>2006</v>
      </c>
      <c r="B23" s="271"/>
      <c r="C23" s="271"/>
      <c r="D23" s="105" t="str">
        <f>IF($A$13&gt;0,VLOOKUP($A$13,legenda!H:J,3,0),"")</f>
        <v/>
      </c>
      <c r="E23" s="90"/>
      <c r="F23" s="272"/>
      <c r="G23" s="272"/>
      <c r="H23" s="106" t="str">
        <f t="shared" si="0"/>
        <v/>
      </c>
      <c r="I23" s="107" t="str">
        <f t="shared" si="1"/>
        <v>nepovinné</v>
      </c>
    </row>
    <row r="24" spans="1:16" x14ac:dyDescent="0.25">
      <c r="A24" s="104">
        <v>2007</v>
      </c>
      <c r="B24" s="271"/>
      <c r="C24" s="271"/>
      <c r="D24" s="105" t="str">
        <f>IF($A$13&gt;0,VLOOKUP($A$13,legenda!H:J,3,0),"")</f>
        <v/>
      </c>
      <c r="E24" s="90"/>
      <c r="F24" s="272"/>
      <c r="G24" s="272"/>
      <c r="H24" s="106" t="str">
        <f t="shared" si="0"/>
        <v/>
      </c>
      <c r="I24" s="107" t="str">
        <f t="shared" si="1"/>
        <v>nepovinné</v>
      </c>
    </row>
    <row r="25" spans="1:16" x14ac:dyDescent="0.25">
      <c r="A25" s="104">
        <v>2008</v>
      </c>
      <c r="B25" s="271"/>
      <c r="C25" s="271"/>
      <c r="D25" s="105" t="str">
        <f>IF($A$13&gt;0,VLOOKUP($A$13,legenda!H:J,3,0),"")</f>
        <v/>
      </c>
      <c r="E25" s="90"/>
      <c r="F25" s="272"/>
      <c r="G25" s="272"/>
      <c r="H25" s="106" t="str">
        <f t="shared" si="0"/>
        <v/>
      </c>
      <c r="I25" s="107" t="str">
        <f t="shared" si="1"/>
        <v>nepovinné</v>
      </c>
    </row>
    <row r="26" spans="1:16" x14ac:dyDescent="0.25">
      <c r="A26" s="104">
        <v>2009</v>
      </c>
      <c r="B26" s="271"/>
      <c r="C26" s="271"/>
      <c r="D26" s="105" t="str">
        <f>IF($A$13&gt;0,VLOOKUP($A$13,legenda!H:J,3,0),"")</f>
        <v/>
      </c>
      <c r="E26" s="90"/>
      <c r="F26" s="272"/>
      <c r="G26" s="272"/>
      <c r="H26" s="106" t="str">
        <f t="shared" si="0"/>
        <v/>
      </c>
      <c r="I26" s="107" t="str">
        <f t="shared" si="1"/>
        <v>nepovinné</v>
      </c>
    </row>
    <row r="27" spans="1:16" x14ac:dyDescent="0.25">
      <c r="A27" s="104">
        <v>2010</v>
      </c>
      <c r="B27" s="271"/>
      <c r="C27" s="271"/>
      <c r="D27" s="105" t="str">
        <f>IF($A$13&gt;0,VLOOKUP($A$13,legenda!H:J,3,0),"")</f>
        <v/>
      </c>
      <c r="E27" s="90"/>
      <c r="F27" s="272"/>
      <c r="G27" s="272"/>
      <c r="H27" s="106" t="str">
        <f t="shared" si="0"/>
        <v/>
      </c>
      <c r="I27" s="107" t="str">
        <f t="shared" si="1"/>
        <v>nepovinné</v>
      </c>
    </row>
    <row r="28" spans="1:16" x14ac:dyDescent="0.25">
      <c r="A28" s="104">
        <v>2011</v>
      </c>
      <c r="B28" s="271"/>
      <c r="C28" s="271"/>
      <c r="D28" s="105" t="str">
        <f>IF($A$13&gt;0,VLOOKUP($A$13,legenda!H:J,3,0),"")</f>
        <v/>
      </c>
      <c r="E28" s="90"/>
      <c r="F28" s="272"/>
      <c r="G28" s="272"/>
      <c r="H28" s="106" t="str">
        <f t="shared" si="0"/>
        <v/>
      </c>
      <c r="I28" s="107" t="str">
        <f t="shared" si="1"/>
        <v>nepovinné</v>
      </c>
    </row>
    <row r="29" spans="1:16" x14ac:dyDescent="0.25">
      <c r="A29" s="104">
        <v>2012</v>
      </c>
      <c r="B29" s="271"/>
      <c r="C29" s="271"/>
      <c r="D29" s="105" t="str">
        <f>IF($A$13&gt;0,VLOOKUP($A$13,legenda!H:J,3,0),"")</f>
        <v/>
      </c>
      <c r="E29" s="90"/>
      <c r="F29" s="272"/>
      <c r="G29" s="272"/>
      <c r="H29" s="106" t="str">
        <f t="shared" si="0"/>
        <v/>
      </c>
      <c r="I29" s="107" t="str">
        <f t="shared" si="1"/>
        <v>nepovinné</v>
      </c>
    </row>
    <row r="30" spans="1:16" x14ac:dyDescent="0.25">
      <c r="A30" s="104">
        <v>2013</v>
      </c>
      <c r="B30" s="300"/>
      <c r="C30" s="301"/>
      <c r="D30" s="105" t="str">
        <f>IF($A$13&gt;0,VLOOKUP($A$13,legenda!H:J,3,0),"")</f>
        <v/>
      </c>
      <c r="E30" s="90"/>
      <c r="F30" s="302"/>
      <c r="G30" s="303"/>
      <c r="H30" s="106" t="str">
        <f t="shared" si="0"/>
        <v/>
      </c>
      <c r="I30" s="107" t="str">
        <f t="shared" si="1"/>
        <v>nepovinné</v>
      </c>
    </row>
    <row r="31" spans="1:16" x14ac:dyDescent="0.25">
      <c r="A31" s="104">
        <v>2014</v>
      </c>
      <c r="B31" s="271"/>
      <c r="C31" s="271"/>
      <c r="D31" s="105" t="str">
        <f>IF($A$13&gt;0,VLOOKUP($A$13,legenda!H:J,3,0),"")</f>
        <v/>
      </c>
      <c r="E31" s="90"/>
      <c r="F31" s="272"/>
      <c r="G31" s="272"/>
      <c r="H31" s="106" t="str">
        <f t="shared" si="0"/>
        <v/>
      </c>
      <c r="I31" s="107" t="str">
        <f t="shared" si="1"/>
        <v>nepovinné</v>
      </c>
    </row>
    <row r="32" spans="1:16" x14ac:dyDescent="0.25">
      <c r="A32" s="104">
        <v>2015</v>
      </c>
      <c r="B32" s="271"/>
      <c r="C32" s="271"/>
      <c r="D32" s="105" t="str">
        <f>IF($A$13&gt;0,VLOOKUP($A$13,legenda!H:J,3,0),"")</f>
        <v/>
      </c>
      <c r="E32" s="90"/>
      <c r="F32" s="272"/>
      <c r="G32" s="272"/>
      <c r="H32" s="106" t="str">
        <f t="shared" si="0"/>
        <v/>
      </c>
      <c r="I32" s="107" t="str">
        <f t="shared" si="1"/>
        <v>nepovinné</v>
      </c>
    </row>
    <row r="33" spans="1:9" x14ac:dyDescent="0.25">
      <c r="A33" s="104">
        <v>2016</v>
      </c>
      <c r="B33" s="271"/>
      <c r="C33" s="271"/>
      <c r="D33" s="105" t="str">
        <f>IF($A$13&gt;0,VLOOKUP($A$13,legenda!H:J,3,0),"")</f>
        <v/>
      </c>
      <c r="E33" s="90"/>
      <c r="F33" s="272"/>
      <c r="G33" s="272"/>
      <c r="H33" s="106" t="str">
        <f t="shared" si="0"/>
        <v/>
      </c>
      <c r="I33" s="107" t="str">
        <f t="shared" si="1"/>
        <v>nepovinné</v>
      </c>
    </row>
    <row r="34" spans="1:9" x14ac:dyDescent="0.25">
      <c r="A34" s="104">
        <v>2017</v>
      </c>
      <c r="B34" s="271"/>
      <c r="C34" s="271"/>
      <c r="D34" s="105" t="str">
        <f>IF($A$13&gt;0,VLOOKUP($A$13,legenda!H:J,3,0),"")</f>
        <v/>
      </c>
      <c r="E34" s="90"/>
      <c r="F34" s="272"/>
      <c r="G34" s="272"/>
      <c r="H34" s="106" t="str">
        <f t="shared" si="0"/>
        <v/>
      </c>
      <c r="I34" s="107" t="str">
        <f t="shared" si="1"/>
        <v>nepovinné</v>
      </c>
    </row>
    <row r="35" spans="1:9" x14ac:dyDescent="0.25">
      <c r="A35" s="104">
        <v>2018</v>
      </c>
      <c r="B35" s="271"/>
      <c r="C35" s="271"/>
      <c r="D35" s="105" t="str">
        <f>IF($A$13&gt;0,VLOOKUP($A$13,legenda!H:J,3,0),"")</f>
        <v/>
      </c>
      <c r="E35" s="90"/>
      <c r="F35" s="272"/>
      <c r="G35" s="272"/>
      <c r="H35" s="106" t="str">
        <f t="shared" si="0"/>
        <v/>
      </c>
      <c r="I35" s="107" t="str">
        <f t="shared" si="1"/>
        <v>nepovinné</v>
      </c>
    </row>
    <row r="36" spans="1:9" x14ac:dyDescent="0.25">
      <c r="A36" s="104">
        <v>2019</v>
      </c>
      <c r="B36" s="271"/>
      <c r="C36" s="271"/>
      <c r="D36" s="105" t="str">
        <f>IF($A$13&gt;0,VLOOKUP($A$13,legenda!H:J,3,0),"")</f>
        <v/>
      </c>
      <c r="E36" s="90"/>
      <c r="F36" s="272"/>
      <c r="G36" s="272"/>
      <c r="H36" s="106" t="str">
        <f t="shared" si="0"/>
        <v/>
      </c>
      <c r="I36" s="107" t="str">
        <f t="shared" si="1"/>
        <v>nepovinné</v>
      </c>
    </row>
    <row r="37" spans="1:9" x14ac:dyDescent="0.25">
      <c r="A37" s="104">
        <v>2020</v>
      </c>
      <c r="B37" s="271"/>
      <c r="C37" s="271"/>
      <c r="D37" s="105" t="str">
        <f>IF($A$13&gt;0,VLOOKUP($A$13,legenda!H:J,3,0),"")</f>
        <v/>
      </c>
      <c r="E37" s="90"/>
      <c r="F37" s="272"/>
      <c r="G37" s="272"/>
      <c r="H37" s="106" t="str">
        <f t="shared" si="0"/>
        <v/>
      </c>
      <c r="I37" s="107" t="str">
        <f t="shared" ref="I37" si="2">IF(D37="MWh","povinné","povinné")</f>
        <v>povinné</v>
      </c>
    </row>
    <row r="38" spans="1:9" x14ac:dyDescent="0.25">
      <c r="A38" s="309" t="s">
        <v>206</v>
      </c>
      <c r="B38" s="310"/>
      <c r="C38" s="108"/>
      <c r="D38" s="90"/>
      <c r="E38" s="90"/>
      <c r="F38" s="90"/>
      <c r="G38" s="90"/>
      <c r="H38" s="90"/>
      <c r="I38" s="91"/>
    </row>
    <row r="39" spans="1:9" x14ac:dyDescent="0.25">
      <c r="A39" s="311" t="s">
        <v>230</v>
      </c>
      <c r="B39" s="312"/>
      <c r="C39" s="312"/>
      <c r="D39" s="312"/>
      <c r="E39" s="312"/>
      <c r="F39" s="305" t="str">
        <f>IF(AND(A13&gt;0),IF(A13=legenda!H38,IF(AND(F37&gt;0),(IF(OR(F37&lt;(0.5*H19),F37&gt;(1.1*H19)),"áno","nie")),""),IF(AND(B37&gt;0),(IF(OR(B37&lt;(0.5*D18),B37&gt;(1.1*D18)),"áno","nie")))),"doplňte údaje")</f>
        <v>doplňte údaje</v>
      </c>
      <c r="G39" s="305"/>
      <c r="H39" s="109"/>
      <c r="I39" s="110"/>
    </row>
    <row r="40" spans="1:9" x14ac:dyDescent="0.25">
      <c r="A40" s="111"/>
      <c r="B40" s="112"/>
      <c r="C40" s="113"/>
      <c r="D40" s="109"/>
      <c r="E40" s="109"/>
      <c r="F40" s="109"/>
      <c r="G40" s="109"/>
      <c r="H40" s="109"/>
      <c r="I40" s="110"/>
    </row>
    <row r="41" spans="1:9" ht="30.75" customHeight="1" x14ac:dyDescent="0.25">
      <c r="A41" s="306" t="s">
        <v>208</v>
      </c>
      <c r="B41" s="307"/>
      <c r="C41" s="307"/>
      <c r="D41" s="308"/>
      <c r="E41" s="304">
        <f>IF(A13&gt;0,(0.75*1.06*Žiadosť!C98*I13*D18),0)</f>
        <v>0</v>
      </c>
      <c r="F41" s="304"/>
      <c r="G41" s="304"/>
      <c r="H41" s="304"/>
      <c r="I41" s="91"/>
    </row>
    <row r="42" spans="1:9" ht="15.75" thickBot="1" x14ac:dyDescent="0.3">
      <c r="A42" s="114"/>
      <c r="B42" s="115"/>
      <c r="C42" s="115"/>
      <c r="D42" s="115"/>
      <c r="E42" s="115"/>
      <c r="F42" s="115"/>
      <c r="G42" s="115"/>
      <c r="H42" s="115"/>
      <c r="I42" s="116"/>
    </row>
  </sheetData>
  <sheetProtection algorithmName="SHA-512" hashValue="zDqMVVWzN7ffDAP+AbeVUadoNClbp3ZYDHNOQwuFxEl+xy+lvnBJaEGIa6CYblQ/mqOrGkeW4tSaq6jFHKmt8g==" saltValue="BhJeEuzsRYPZj7aPvyieuQ==" spinCount="100000" sheet="1" objects="1" scenarios="1" formatCells="0" formatColumns="0" formatRows="0" insertColumns="0" insertRows="0" insertHyperlinks="0" deleteColumns="0" deleteRows="0" sort="0"/>
  <mergeCells count="62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41:D41"/>
    <mergeCell ref="E41:H41"/>
    <mergeCell ref="B34:C34"/>
    <mergeCell ref="F34:G34"/>
    <mergeCell ref="B35:C35"/>
    <mergeCell ref="F35:G35"/>
    <mergeCell ref="B36:C36"/>
    <mergeCell ref="F36:G36"/>
    <mergeCell ref="B37:C37"/>
    <mergeCell ref="F37:G37"/>
    <mergeCell ref="A38:B38"/>
    <mergeCell ref="A39:E39"/>
    <mergeCell ref="F39:G39"/>
  </mergeCells>
  <dataValidations count="2">
    <dataValidation type="list" allowBlank="1" showInputMessage="1" showErrorMessage="1" sqref="C40">
      <formula1>$A$22:$A$27</formula1>
    </dataValidation>
    <dataValidation type="list" allowBlank="1" showInputMessage="1" showErrorMessage="1" sqref="C38">
      <formula1>$A$22:$A$28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&amp;LPríloha č. 2&amp;C&amp;A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legenda!$D$2:$D$80</xm:f>
          </x14:formula1>
          <xm:sqref>E3:F3</xm:sqref>
        </x14:dataValidation>
        <x14:dataValidation type="list" allowBlank="1" showInputMessage="1" showErrorMessage="1">
          <x14:formula1>
            <xm:f>legenda!$F$3:$F$23</xm:f>
          </x14:formula1>
          <xm:sqref>B9</xm:sqref>
        </x14:dataValidation>
        <x14:dataValidation type="list" allowBlank="1" showInputMessage="1" showErrorMessage="1">
          <x14:formula1>
            <xm:f>legenda!$H$3:$H$38</xm:f>
          </x14:formula1>
          <xm:sqref>A13:H13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N81"/>
  <sheetViews>
    <sheetView topLeftCell="A35" workbookViewId="0">
      <selection activeCell="H60" sqref="H60"/>
    </sheetView>
  </sheetViews>
  <sheetFormatPr defaultColWidth="9.140625" defaultRowHeight="11.25" x14ac:dyDescent="0.2"/>
  <cols>
    <col min="1" max="1" width="6.42578125" style="1" bestFit="1" customWidth="1"/>
    <col min="2" max="2" width="20.5703125" style="1" bestFit="1" customWidth="1"/>
    <col min="3" max="3" width="25" style="1" bestFit="1" customWidth="1"/>
    <col min="4" max="4" width="17" style="1" bestFit="1" customWidth="1"/>
    <col min="5" max="5" width="11.85546875" style="1" bestFit="1" customWidth="1"/>
    <col min="6" max="6" width="35.7109375" style="1" bestFit="1" customWidth="1"/>
    <col min="7" max="7" width="7.85546875" style="1" bestFit="1" customWidth="1"/>
    <col min="8" max="8" width="76.28515625" style="1" bestFit="1" customWidth="1"/>
    <col min="9" max="9" width="13.5703125" style="1" bestFit="1" customWidth="1"/>
    <col min="10" max="10" width="7" style="1" bestFit="1" customWidth="1"/>
    <col min="11" max="11" width="15.42578125" style="1" bestFit="1" customWidth="1"/>
    <col min="12" max="12" width="11.140625" style="1" bestFit="1" customWidth="1"/>
    <col min="13" max="13" width="11.85546875" style="1" bestFit="1" customWidth="1"/>
    <col min="14" max="16384" width="9.140625" style="1"/>
  </cols>
  <sheetData>
    <row r="1" spans="1:14" x14ac:dyDescent="0.2">
      <c r="A1" s="244" t="s">
        <v>17</v>
      </c>
      <c r="B1" s="244"/>
      <c r="C1" s="1" t="s">
        <v>2</v>
      </c>
      <c r="D1" s="1" t="s">
        <v>18</v>
      </c>
      <c r="E1" s="1" t="s">
        <v>19</v>
      </c>
    </row>
    <row r="2" spans="1:14" x14ac:dyDescent="0.2">
      <c r="A2" s="11"/>
      <c r="B2" s="9" t="s">
        <v>218</v>
      </c>
      <c r="C2" s="1" t="s">
        <v>111</v>
      </c>
      <c r="D2" s="1" t="s">
        <v>20</v>
      </c>
      <c r="E2" s="1" t="s">
        <v>21</v>
      </c>
      <c r="F2" s="1" t="s">
        <v>136</v>
      </c>
      <c r="G2" s="1" t="s">
        <v>139</v>
      </c>
      <c r="H2" s="1" t="s">
        <v>166</v>
      </c>
      <c r="I2" s="1" t="s">
        <v>179</v>
      </c>
      <c r="J2" s="1" t="s">
        <v>209</v>
      </c>
      <c r="K2" s="1" t="s">
        <v>212</v>
      </c>
      <c r="L2" s="1" t="s">
        <v>213</v>
      </c>
    </row>
    <row r="3" spans="1:14" ht="45" x14ac:dyDescent="0.2">
      <c r="A3" s="12"/>
      <c r="B3" s="9" t="s">
        <v>22</v>
      </c>
      <c r="C3" s="1" t="s">
        <v>110</v>
      </c>
      <c r="D3" s="1" t="s">
        <v>23</v>
      </c>
      <c r="E3" s="1" t="s">
        <v>24</v>
      </c>
      <c r="F3" s="1" t="s">
        <v>141</v>
      </c>
      <c r="G3" s="1">
        <v>2742</v>
      </c>
      <c r="H3" s="1" t="s">
        <v>167</v>
      </c>
      <c r="I3" s="1">
        <v>14.256</v>
      </c>
      <c r="J3" s="1" t="s">
        <v>210</v>
      </c>
      <c r="K3" s="10" t="s">
        <v>217</v>
      </c>
      <c r="L3" s="1" t="s">
        <v>214</v>
      </c>
      <c r="M3" s="1" t="s">
        <v>225</v>
      </c>
      <c r="N3" s="10" t="s">
        <v>226</v>
      </c>
    </row>
    <row r="4" spans="1:14" ht="45" x14ac:dyDescent="0.2">
      <c r="A4" s="13"/>
      <c r="B4" s="14" t="s">
        <v>25</v>
      </c>
      <c r="C4" s="1" t="s">
        <v>112</v>
      </c>
      <c r="D4" s="1" t="s">
        <v>26</v>
      </c>
      <c r="E4" s="1" t="s">
        <v>24</v>
      </c>
      <c r="F4" s="1" t="s">
        <v>142</v>
      </c>
      <c r="G4" s="1">
        <v>1430</v>
      </c>
      <c r="H4" s="1" t="s">
        <v>168</v>
      </c>
      <c r="I4" s="1">
        <v>14.256</v>
      </c>
      <c r="J4" s="1" t="s">
        <v>210</v>
      </c>
      <c r="K4" s="10" t="s">
        <v>217</v>
      </c>
      <c r="L4" s="1" t="s">
        <v>214</v>
      </c>
      <c r="M4" s="1" t="s">
        <v>225</v>
      </c>
      <c r="N4" s="10" t="s">
        <v>226</v>
      </c>
    </row>
    <row r="5" spans="1:14" ht="45" x14ac:dyDescent="0.2">
      <c r="C5" s="1" t="s">
        <v>113</v>
      </c>
      <c r="D5" s="1" t="s">
        <v>27</v>
      </c>
      <c r="E5" s="1" t="s">
        <v>28</v>
      </c>
      <c r="F5" s="1" t="s">
        <v>143</v>
      </c>
      <c r="G5" s="1">
        <v>2413</v>
      </c>
      <c r="H5" s="1" t="s">
        <v>169</v>
      </c>
      <c r="I5" s="1">
        <v>0.22500000000000001</v>
      </c>
      <c r="J5" s="1" t="s">
        <v>210</v>
      </c>
      <c r="K5" s="10" t="s">
        <v>217</v>
      </c>
      <c r="L5" s="1" t="s">
        <v>214</v>
      </c>
      <c r="M5" s="1" t="s">
        <v>225</v>
      </c>
      <c r="N5" s="10" t="s">
        <v>226</v>
      </c>
    </row>
    <row r="6" spans="1:14" ht="45" x14ac:dyDescent="0.2">
      <c r="C6" s="1" t="s">
        <v>114</v>
      </c>
      <c r="D6" s="1" t="s">
        <v>29</v>
      </c>
      <c r="E6" s="1" t="s">
        <v>30</v>
      </c>
      <c r="F6" s="1" t="s">
        <v>144</v>
      </c>
      <c r="G6" s="1">
        <v>2743</v>
      </c>
      <c r="H6" s="1" t="s">
        <v>170</v>
      </c>
      <c r="I6" s="1">
        <v>3.5999999999999997E-2</v>
      </c>
      <c r="J6" s="1" t="s">
        <v>210</v>
      </c>
      <c r="K6" s="10" t="s">
        <v>217</v>
      </c>
      <c r="L6" s="1" t="s">
        <v>214</v>
      </c>
      <c r="M6" s="1" t="s">
        <v>225</v>
      </c>
      <c r="N6" s="10" t="s">
        <v>226</v>
      </c>
    </row>
    <row r="7" spans="1:14" ht="45" x14ac:dyDescent="0.2">
      <c r="C7" s="1" t="s">
        <v>115</v>
      </c>
      <c r="D7" s="1" t="s">
        <v>31</v>
      </c>
      <c r="E7" s="1" t="s">
        <v>30</v>
      </c>
      <c r="F7" s="1" t="s">
        <v>145</v>
      </c>
      <c r="G7" s="1">
        <v>1810</v>
      </c>
      <c r="H7" s="1" t="s">
        <v>171</v>
      </c>
      <c r="I7" s="1">
        <v>3.5999999999999997E-2</v>
      </c>
      <c r="J7" s="1" t="s">
        <v>210</v>
      </c>
      <c r="K7" s="10" t="s">
        <v>217</v>
      </c>
      <c r="L7" s="1" t="s">
        <v>214</v>
      </c>
      <c r="M7" s="1" t="s">
        <v>225</v>
      </c>
      <c r="N7" s="10" t="s">
        <v>226</v>
      </c>
    </row>
    <row r="8" spans="1:14" ht="45" x14ac:dyDescent="0.2">
      <c r="D8" s="1" t="s">
        <v>32</v>
      </c>
      <c r="E8" s="1" t="s">
        <v>30</v>
      </c>
      <c r="F8" s="1" t="s">
        <v>138</v>
      </c>
      <c r="G8" s="1">
        <v>2710</v>
      </c>
      <c r="H8" s="1" t="s">
        <v>172</v>
      </c>
      <c r="I8" s="1">
        <v>3.5999999999999997E-2</v>
      </c>
      <c r="J8" s="1" t="s">
        <v>210</v>
      </c>
      <c r="K8" s="10" t="s">
        <v>217</v>
      </c>
      <c r="L8" s="1" t="s">
        <v>214</v>
      </c>
      <c r="M8" s="1" t="s">
        <v>225</v>
      </c>
      <c r="N8" s="10" t="s">
        <v>226</v>
      </c>
    </row>
    <row r="9" spans="1:14" ht="45" x14ac:dyDescent="0.2">
      <c r="D9" s="1" t="s">
        <v>33</v>
      </c>
      <c r="E9" s="1" t="s">
        <v>30</v>
      </c>
      <c r="F9" s="1" t="s">
        <v>137</v>
      </c>
      <c r="G9" s="1">
        <v>2722</v>
      </c>
      <c r="H9" s="1" t="s">
        <v>173</v>
      </c>
      <c r="I9" s="1">
        <v>0.28299999999999997</v>
      </c>
      <c r="J9" s="1" t="s">
        <v>210</v>
      </c>
      <c r="K9" s="10" t="s">
        <v>217</v>
      </c>
      <c r="L9" s="1" t="s">
        <v>214</v>
      </c>
      <c r="M9" s="1" t="s">
        <v>225</v>
      </c>
      <c r="N9" s="10" t="s">
        <v>226</v>
      </c>
    </row>
    <row r="10" spans="1:14" ht="45" x14ac:dyDescent="0.2">
      <c r="D10" s="1" t="s">
        <v>34</v>
      </c>
      <c r="E10" s="1" t="s">
        <v>30</v>
      </c>
      <c r="F10" s="1" t="s">
        <v>146</v>
      </c>
      <c r="G10" s="1">
        <v>2112</v>
      </c>
      <c r="H10" s="1" t="s">
        <v>175</v>
      </c>
      <c r="I10" s="1">
        <v>0.28299999999999997</v>
      </c>
      <c r="J10" s="1" t="s">
        <v>210</v>
      </c>
      <c r="K10" s="10" t="s">
        <v>217</v>
      </c>
      <c r="L10" s="1" t="s">
        <v>214</v>
      </c>
      <c r="M10" s="1" t="s">
        <v>225</v>
      </c>
      <c r="N10" s="10" t="s">
        <v>226</v>
      </c>
    </row>
    <row r="11" spans="1:14" ht="45" x14ac:dyDescent="0.2">
      <c r="D11" s="1" t="s">
        <v>35</v>
      </c>
      <c r="E11" s="1" t="s">
        <v>24</v>
      </c>
      <c r="F11" s="1" t="s">
        <v>147</v>
      </c>
      <c r="G11" s="1">
        <v>2415</v>
      </c>
      <c r="H11" s="1" t="s">
        <v>176</v>
      </c>
      <c r="I11" s="1">
        <v>0.28299999999999997</v>
      </c>
      <c r="J11" s="1" t="s">
        <v>210</v>
      </c>
      <c r="K11" s="10" t="s">
        <v>217</v>
      </c>
      <c r="L11" s="1" t="s">
        <v>214</v>
      </c>
      <c r="M11" s="1" t="s">
        <v>225</v>
      </c>
      <c r="N11" s="10" t="s">
        <v>226</v>
      </c>
    </row>
    <row r="12" spans="1:14" ht="45" x14ac:dyDescent="0.2">
      <c r="D12" s="1" t="s">
        <v>36</v>
      </c>
      <c r="E12" s="1" t="s">
        <v>37</v>
      </c>
      <c r="F12" s="1" t="s">
        <v>148</v>
      </c>
      <c r="G12" s="1">
        <v>2744</v>
      </c>
      <c r="H12" s="1" t="s">
        <v>174</v>
      </c>
      <c r="I12" s="1">
        <v>0.35199999999999998</v>
      </c>
      <c r="J12" s="1" t="s">
        <v>210</v>
      </c>
      <c r="K12" s="10" t="s">
        <v>217</v>
      </c>
      <c r="L12" s="1" t="s">
        <v>214</v>
      </c>
      <c r="M12" s="1" t="s">
        <v>225</v>
      </c>
      <c r="N12" s="10" t="s">
        <v>226</v>
      </c>
    </row>
    <row r="13" spans="1:14" ht="45" x14ac:dyDescent="0.2">
      <c r="D13" s="1" t="s">
        <v>38</v>
      </c>
      <c r="E13" s="1" t="s">
        <v>37</v>
      </c>
      <c r="F13" s="1" t="s">
        <v>149</v>
      </c>
      <c r="G13" s="1">
        <v>2414</v>
      </c>
      <c r="H13" s="1" t="s">
        <v>177</v>
      </c>
      <c r="I13" s="1">
        <v>0.35199999999999998</v>
      </c>
      <c r="J13" s="1" t="s">
        <v>210</v>
      </c>
      <c r="K13" s="10" t="s">
        <v>217</v>
      </c>
      <c r="L13" s="1" t="s">
        <v>214</v>
      </c>
      <c r="M13" s="1" t="s">
        <v>225</v>
      </c>
      <c r="N13" s="10" t="s">
        <v>226</v>
      </c>
    </row>
    <row r="14" spans="1:14" ht="45" x14ac:dyDescent="0.2">
      <c r="D14" s="1" t="s">
        <v>39</v>
      </c>
      <c r="E14" s="1" t="s">
        <v>24</v>
      </c>
      <c r="F14" s="1" t="s">
        <v>150</v>
      </c>
      <c r="G14" s="1">
        <v>1711</v>
      </c>
      <c r="H14" s="1" t="s">
        <v>178</v>
      </c>
      <c r="I14" s="1">
        <v>0.35199999999999998</v>
      </c>
      <c r="J14" s="1" t="s">
        <v>210</v>
      </c>
      <c r="K14" s="10" t="s">
        <v>217</v>
      </c>
      <c r="L14" s="1" t="s">
        <v>214</v>
      </c>
      <c r="M14" s="1" t="s">
        <v>225</v>
      </c>
      <c r="N14" s="10" t="s">
        <v>226</v>
      </c>
    </row>
    <row r="15" spans="1:14" ht="45" x14ac:dyDescent="0.2">
      <c r="D15" s="1" t="s">
        <v>40</v>
      </c>
      <c r="E15" s="1" t="s">
        <v>37</v>
      </c>
      <c r="F15" s="1" t="s">
        <v>151</v>
      </c>
      <c r="G15" s="1">
        <v>2470</v>
      </c>
      <c r="H15" s="1" t="s">
        <v>180</v>
      </c>
      <c r="I15" s="1">
        <v>8.5399999999999991</v>
      </c>
      <c r="J15" s="1" t="s">
        <v>210</v>
      </c>
      <c r="K15" s="10" t="s">
        <v>217</v>
      </c>
      <c r="L15" s="1" t="s">
        <v>214</v>
      </c>
      <c r="M15" s="1" t="s">
        <v>225</v>
      </c>
      <c r="N15" s="10" t="s">
        <v>226</v>
      </c>
    </row>
    <row r="16" spans="1:14" ht="45" x14ac:dyDescent="0.2">
      <c r="D16" s="1" t="s">
        <v>41</v>
      </c>
      <c r="E16" s="1" t="s">
        <v>42</v>
      </c>
      <c r="F16" s="1" t="s">
        <v>152</v>
      </c>
      <c r="G16" s="1">
        <v>1310</v>
      </c>
      <c r="H16" s="1" t="s">
        <v>181</v>
      </c>
      <c r="I16" s="1">
        <v>2.76</v>
      </c>
      <c r="J16" s="1" t="s">
        <v>210</v>
      </c>
      <c r="K16" s="10" t="s">
        <v>217</v>
      </c>
      <c r="L16" s="1" t="s">
        <v>214</v>
      </c>
      <c r="M16" s="1" t="s">
        <v>225</v>
      </c>
      <c r="N16" s="10" t="s">
        <v>226</v>
      </c>
    </row>
    <row r="17" spans="4:14" ht="45" x14ac:dyDescent="0.2">
      <c r="D17" s="1" t="s">
        <v>43</v>
      </c>
      <c r="E17" s="1" t="s">
        <v>42</v>
      </c>
      <c r="F17" s="1" t="s">
        <v>153</v>
      </c>
      <c r="G17" s="1">
        <v>24161039</v>
      </c>
      <c r="H17" s="1" t="s">
        <v>182</v>
      </c>
      <c r="I17" s="1">
        <v>3.85</v>
      </c>
      <c r="J17" s="1" t="s">
        <v>210</v>
      </c>
      <c r="K17" s="10" t="s">
        <v>217</v>
      </c>
      <c r="L17" s="1" t="s">
        <v>214</v>
      </c>
      <c r="M17" s="1" t="s">
        <v>225</v>
      </c>
      <c r="N17" s="10" t="s">
        <v>226</v>
      </c>
    </row>
    <row r="18" spans="4:14" ht="45" x14ac:dyDescent="0.2">
      <c r="D18" s="1" t="s">
        <v>44</v>
      </c>
      <c r="E18" s="1" t="s">
        <v>45</v>
      </c>
      <c r="F18" s="1" t="s">
        <v>154</v>
      </c>
      <c r="G18" s="1">
        <v>24161035</v>
      </c>
      <c r="H18" s="1" t="s">
        <v>183</v>
      </c>
      <c r="I18" s="1">
        <v>2.4609999999999999</v>
      </c>
      <c r="J18" s="1" t="s">
        <v>210</v>
      </c>
      <c r="K18" s="10" t="s">
        <v>217</v>
      </c>
      <c r="L18" s="1" t="s">
        <v>214</v>
      </c>
      <c r="M18" s="1" t="s">
        <v>225</v>
      </c>
      <c r="N18" s="10" t="s">
        <v>226</v>
      </c>
    </row>
    <row r="19" spans="4:14" ht="45" x14ac:dyDescent="0.2">
      <c r="D19" s="1" t="s">
        <v>46</v>
      </c>
      <c r="E19" s="1" t="s">
        <v>42</v>
      </c>
      <c r="F19" s="1" t="s">
        <v>155</v>
      </c>
      <c r="G19" s="1">
        <v>24161050</v>
      </c>
      <c r="H19" s="1" t="s">
        <v>184</v>
      </c>
      <c r="I19" s="1">
        <v>11.87</v>
      </c>
      <c r="J19" s="1" t="s">
        <v>210</v>
      </c>
      <c r="K19" s="10" t="s">
        <v>217</v>
      </c>
      <c r="L19" s="1" t="s">
        <v>214</v>
      </c>
      <c r="M19" s="1" t="s">
        <v>225</v>
      </c>
      <c r="N19" s="10" t="s">
        <v>226</v>
      </c>
    </row>
    <row r="20" spans="4:14" ht="45" x14ac:dyDescent="0.2">
      <c r="D20" s="1" t="s">
        <v>47</v>
      </c>
      <c r="E20" s="1" t="s">
        <v>28</v>
      </c>
      <c r="F20" s="1" t="s">
        <v>156</v>
      </c>
      <c r="G20" s="1">
        <v>24165130</v>
      </c>
      <c r="H20" s="1" t="s">
        <v>185</v>
      </c>
      <c r="I20" s="1">
        <v>60</v>
      </c>
      <c r="J20" s="1" t="s">
        <v>210</v>
      </c>
      <c r="K20" s="10" t="s">
        <v>217</v>
      </c>
      <c r="L20" s="1" t="s">
        <v>214</v>
      </c>
      <c r="M20" s="1" t="s">
        <v>225</v>
      </c>
      <c r="N20" s="10" t="s">
        <v>226</v>
      </c>
    </row>
    <row r="21" spans="4:14" ht="45" x14ac:dyDescent="0.2">
      <c r="D21" s="1" t="s">
        <v>48</v>
      </c>
      <c r="E21" s="1" t="s">
        <v>21</v>
      </c>
      <c r="F21" s="1" t="s">
        <v>157</v>
      </c>
      <c r="G21" s="1">
        <v>24163010</v>
      </c>
      <c r="H21" s="1" t="s">
        <v>186</v>
      </c>
      <c r="I21" s="1">
        <v>6.2</v>
      </c>
      <c r="J21" s="1" t="s">
        <v>210</v>
      </c>
      <c r="K21" s="10" t="s">
        <v>217</v>
      </c>
      <c r="L21" s="1" t="s">
        <v>214</v>
      </c>
      <c r="M21" s="1" t="s">
        <v>225</v>
      </c>
      <c r="N21" s="10" t="s">
        <v>226</v>
      </c>
    </row>
    <row r="22" spans="4:14" ht="45" x14ac:dyDescent="0.2">
      <c r="D22" s="1" t="s">
        <v>49</v>
      </c>
      <c r="E22" s="1" t="s">
        <v>28</v>
      </c>
      <c r="F22" s="1" t="s">
        <v>158</v>
      </c>
      <c r="G22" s="1">
        <v>24164040</v>
      </c>
      <c r="H22" s="1" t="s">
        <v>187</v>
      </c>
      <c r="I22" s="1">
        <v>0.70199999999999996</v>
      </c>
      <c r="J22" s="1" t="s">
        <v>210</v>
      </c>
      <c r="K22" s="10" t="s">
        <v>217</v>
      </c>
      <c r="L22" s="1" t="s">
        <v>214</v>
      </c>
      <c r="M22" s="1" t="s">
        <v>225</v>
      </c>
      <c r="N22" s="10" t="s">
        <v>226</v>
      </c>
    </row>
    <row r="23" spans="4:14" ht="45" x14ac:dyDescent="0.2">
      <c r="D23" s="1" t="s">
        <v>50</v>
      </c>
      <c r="E23" s="1" t="s">
        <v>51</v>
      </c>
      <c r="F23" s="1" t="s">
        <v>159</v>
      </c>
      <c r="G23" s="1">
        <v>21111400</v>
      </c>
      <c r="H23" s="1" t="s">
        <v>188</v>
      </c>
      <c r="I23" s="1">
        <v>0.70199999999999996</v>
      </c>
      <c r="J23" s="1" t="s">
        <v>210</v>
      </c>
      <c r="K23" s="10" t="s">
        <v>217</v>
      </c>
      <c r="L23" s="1" t="s">
        <v>214</v>
      </c>
      <c r="M23" s="1" t="s">
        <v>225</v>
      </c>
      <c r="N23" s="10" t="s">
        <v>226</v>
      </c>
    </row>
    <row r="24" spans="4:14" ht="45" x14ac:dyDescent="0.2">
      <c r="D24" s="1" t="s">
        <v>52</v>
      </c>
      <c r="E24" s="1" t="s">
        <v>45</v>
      </c>
      <c r="H24" s="1" t="s">
        <v>189</v>
      </c>
      <c r="I24" s="1">
        <v>0.70199999999999996</v>
      </c>
      <c r="J24" s="1" t="s">
        <v>210</v>
      </c>
      <c r="K24" s="10" t="s">
        <v>217</v>
      </c>
      <c r="L24" s="1" t="s">
        <v>214</v>
      </c>
      <c r="M24" s="1" t="s">
        <v>225</v>
      </c>
      <c r="N24" s="10" t="s">
        <v>226</v>
      </c>
    </row>
    <row r="25" spans="4:14" ht="45" x14ac:dyDescent="0.2">
      <c r="D25" s="1" t="s">
        <v>53</v>
      </c>
      <c r="E25" s="1" t="s">
        <v>45</v>
      </c>
      <c r="H25" s="1" t="s">
        <v>190</v>
      </c>
      <c r="I25" s="1">
        <v>0.70199999999999996</v>
      </c>
      <c r="J25" s="1" t="s">
        <v>210</v>
      </c>
      <c r="K25" s="10" t="s">
        <v>217</v>
      </c>
      <c r="L25" s="1" t="s">
        <v>214</v>
      </c>
      <c r="M25" s="1" t="s">
        <v>225</v>
      </c>
      <c r="N25" s="10" t="s">
        <v>226</v>
      </c>
    </row>
    <row r="26" spans="4:14" ht="45" x14ac:dyDescent="0.2">
      <c r="D26" s="1" t="s">
        <v>54</v>
      </c>
      <c r="E26" s="1" t="s">
        <v>45</v>
      </c>
      <c r="H26" s="1" t="s">
        <v>191</v>
      </c>
      <c r="I26" s="1">
        <v>0.70199999999999996</v>
      </c>
      <c r="J26" s="1" t="s">
        <v>210</v>
      </c>
      <c r="K26" s="10" t="s">
        <v>217</v>
      </c>
      <c r="L26" s="1" t="s">
        <v>214</v>
      </c>
      <c r="M26" s="1" t="s">
        <v>225</v>
      </c>
      <c r="N26" s="10" t="s">
        <v>226</v>
      </c>
    </row>
    <row r="27" spans="4:14" ht="45" x14ac:dyDescent="0.2">
      <c r="D27" s="1" t="s">
        <v>55</v>
      </c>
      <c r="E27" s="1" t="s">
        <v>45</v>
      </c>
      <c r="H27" s="1" t="s">
        <v>192</v>
      </c>
      <c r="I27" s="1">
        <v>0.70199999999999996</v>
      </c>
      <c r="J27" s="1" t="s">
        <v>210</v>
      </c>
      <c r="K27" s="10" t="s">
        <v>217</v>
      </c>
      <c r="L27" s="1" t="s">
        <v>214</v>
      </c>
      <c r="M27" s="1" t="s">
        <v>225</v>
      </c>
      <c r="N27" s="10" t="s">
        <v>226</v>
      </c>
    </row>
    <row r="28" spans="4:14" ht="45" x14ac:dyDescent="0.2">
      <c r="D28" s="1" t="s">
        <v>56</v>
      </c>
      <c r="E28" s="1" t="s">
        <v>45</v>
      </c>
      <c r="H28" s="1" t="s">
        <v>193</v>
      </c>
      <c r="I28" s="1">
        <v>0.70199999999999996</v>
      </c>
      <c r="J28" s="1" t="s">
        <v>210</v>
      </c>
      <c r="K28" s="10" t="s">
        <v>217</v>
      </c>
      <c r="L28" s="1" t="s">
        <v>214</v>
      </c>
      <c r="M28" s="1" t="s">
        <v>225</v>
      </c>
      <c r="N28" s="10" t="s">
        <v>226</v>
      </c>
    </row>
    <row r="29" spans="4:14" ht="45" x14ac:dyDescent="0.2">
      <c r="D29" s="1" t="s">
        <v>57</v>
      </c>
      <c r="E29" s="1" t="s">
        <v>24</v>
      </c>
      <c r="H29" s="1" t="s">
        <v>194</v>
      </c>
      <c r="I29" s="1">
        <v>0.03</v>
      </c>
      <c r="J29" s="1" t="s">
        <v>210</v>
      </c>
      <c r="K29" s="10" t="s">
        <v>217</v>
      </c>
      <c r="L29" s="1" t="s">
        <v>214</v>
      </c>
      <c r="M29" s="1" t="s">
        <v>225</v>
      </c>
      <c r="N29" s="10" t="s">
        <v>226</v>
      </c>
    </row>
    <row r="30" spans="4:14" ht="45" x14ac:dyDescent="0.2">
      <c r="D30" s="1" t="s">
        <v>58</v>
      </c>
      <c r="E30" s="1" t="s">
        <v>37</v>
      </c>
      <c r="H30" s="1" t="s">
        <v>195</v>
      </c>
      <c r="I30" s="1">
        <v>1.954</v>
      </c>
      <c r="J30" s="1" t="s">
        <v>210</v>
      </c>
      <c r="K30" s="10" t="s">
        <v>217</v>
      </c>
      <c r="L30" s="1" t="s">
        <v>214</v>
      </c>
      <c r="M30" s="1" t="s">
        <v>225</v>
      </c>
      <c r="N30" s="10" t="s">
        <v>226</v>
      </c>
    </row>
    <row r="31" spans="4:14" ht="45" x14ac:dyDescent="0.2">
      <c r="D31" s="1" t="s">
        <v>59</v>
      </c>
      <c r="E31" s="1" t="s">
        <v>51</v>
      </c>
      <c r="H31" s="1" t="s">
        <v>196</v>
      </c>
      <c r="I31" s="1">
        <v>0.52700000000000002</v>
      </c>
      <c r="J31" s="1" t="s">
        <v>210</v>
      </c>
      <c r="K31" s="10" t="s">
        <v>217</v>
      </c>
      <c r="L31" s="1" t="s">
        <v>214</v>
      </c>
      <c r="M31" s="1" t="s">
        <v>225</v>
      </c>
      <c r="N31" s="10" t="s">
        <v>226</v>
      </c>
    </row>
    <row r="32" spans="4:14" ht="45" x14ac:dyDescent="0.2">
      <c r="D32" s="1" t="s">
        <v>60</v>
      </c>
      <c r="E32" s="1" t="s">
        <v>28</v>
      </c>
      <c r="H32" s="1" t="s">
        <v>197</v>
      </c>
      <c r="I32" s="1">
        <v>0.51200000000000001</v>
      </c>
      <c r="J32" s="1" t="s">
        <v>210</v>
      </c>
      <c r="K32" s="10" t="s">
        <v>217</v>
      </c>
      <c r="L32" s="1" t="s">
        <v>214</v>
      </c>
      <c r="M32" s="1" t="s">
        <v>225</v>
      </c>
      <c r="N32" s="10" t="s">
        <v>226</v>
      </c>
    </row>
    <row r="33" spans="4:14" ht="45" x14ac:dyDescent="0.2">
      <c r="D33" s="1" t="s">
        <v>61</v>
      </c>
      <c r="E33" s="1" t="s">
        <v>37</v>
      </c>
      <c r="H33" s="1" t="s">
        <v>198</v>
      </c>
      <c r="I33" s="1">
        <v>0.51200000000000001</v>
      </c>
      <c r="J33" s="1" t="s">
        <v>210</v>
      </c>
      <c r="K33" s="10" t="s">
        <v>217</v>
      </c>
      <c r="L33" s="1" t="s">
        <v>214</v>
      </c>
      <c r="M33" s="1" t="s">
        <v>225</v>
      </c>
      <c r="N33" s="10" t="s">
        <v>226</v>
      </c>
    </row>
    <row r="34" spans="4:14" ht="45" x14ac:dyDescent="0.2">
      <c r="D34" s="1" t="s">
        <v>62</v>
      </c>
      <c r="E34" s="1" t="s">
        <v>24</v>
      </c>
      <c r="H34" s="1" t="s">
        <v>199</v>
      </c>
      <c r="I34" s="1">
        <v>0.51200000000000001</v>
      </c>
      <c r="J34" s="1" t="s">
        <v>210</v>
      </c>
      <c r="K34" s="10" t="s">
        <v>217</v>
      </c>
      <c r="L34" s="1" t="s">
        <v>214</v>
      </c>
      <c r="M34" s="1" t="s">
        <v>225</v>
      </c>
      <c r="N34" s="10" t="s">
        <v>226</v>
      </c>
    </row>
    <row r="35" spans="4:14" ht="45" x14ac:dyDescent="0.2">
      <c r="D35" s="1" t="s">
        <v>63</v>
      </c>
      <c r="E35" s="1" t="s">
        <v>30</v>
      </c>
      <c r="H35" s="1" t="s">
        <v>200</v>
      </c>
      <c r="I35" s="1">
        <v>4</v>
      </c>
      <c r="J35" s="1" t="s">
        <v>210</v>
      </c>
      <c r="K35" s="10" t="s">
        <v>217</v>
      </c>
      <c r="L35" s="1" t="s">
        <v>214</v>
      </c>
      <c r="M35" s="1" t="s">
        <v>225</v>
      </c>
      <c r="N35" s="10" t="s">
        <v>226</v>
      </c>
    </row>
    <row r="36" spans="4:14" ht="45" x14ac:dyDescent="0.2">
      <c r="D36" s="1" t="s">
        <v>64</v>
      </c>
      <c r="E36" s="1" t="s">
        <v>37</v>
      </c>
      <c r="H36" s="1" t="s">
        <v>201</v>
      </c>
      <c r="I36" s="1">
        <v>4</v>
      </c>
      <c r="J36" s="1" t="s">
        <v>210</v>
      </c>
      <c r="K36" s="10" t="s">
        <v>217</v>
      </c>
      <c r="L36" s="1" t="s">
        <v>214</v>
      </c>
      <c r="M36" s="1" t="s">
        <v>225</v>
      </c>
      <c r="N36" s="10" t="s">
        <v>226</v>
      </c>
    </row>
    <row r="37" spans="4:14" ht="45" x14ac:dyDescent="0.2">
      <c r="D37" s="1" t="s">
        <v>65</v>
      </c>
      <c r="E37" s="1" t="s">
        <v>28</v>
      </c>
      <c r="H37" s="1" t="s">
        <v>202</v>
      </c>
      <c r="I37" s="1">
        <v>1.619</v>
      </c>
      <c r="J37" s="1" t="s">
        <v>210</v>
      </c>
      <c r="K37" s="10" t="s">
        <v>217</v>
      </c>
      <c r="L37" s="1" t="s">
        <v>214</v>
      </c>
      <c r="M37" s="1" t="s">
        <v>225</v>
      </c>
      <c r="N37" s="10" t="s">
        <v>226</v>
      </c>
    </row>
    <row r="38" spans="4:14" ht="45" x14ac:dyDescent="0.2">
      <c r="D38" s="1" t="s">
        <v>66</v>
      </c>
      <c r="E38" s="1" t="s">
        <v>45</v>
      </c>
      <c r="H38" s="1" t="s">
        <v>203</v>
      </c>
      <c r="I38" s="1">
        <v>0.8</v>
      </c>
      <c r="J38" s="1" t="s">
        <v>211</v>
      </c>
      <c r="K38" s="10" t="s">
        <v>216</v>
      </c>
      <c r="L38" s="10" t="s">
        <v>215</v>
      </c>
      <c r="M38" s="10" t="s">
        <v>226</v>
      </c>
      <c r="N38" s="10" t="s">
        <v>225</v>
      </c>
    </row>
    <row r="39" spans="4:14" x14ac:dyDescent="0.2">
      <c r="D39" s="1" t="s">
        <v>67</v>
      </c>
      <c r="E39" s="1" t="s">
        <v>21</v>
      </c>
    </row>
    <row r="40" spans="4:14" x14ac:dyDescent="0.2">
      <c r="D40" s="1" t="s">
        <v>68</v>
      </c>
      <c r="E40" s="1" t="s">
        <v>37</v>
      </c>
    </row>
    <row r="41" spans="4:14" x14ac:dyDescent="0.2">
      <c r="D41" s="1" t="s">
        <v>69</v>
      </c>
      <c r="E41" s="1" t="s">
        <v>51</v>
      </c>
    </row>
    <row r="42" spans="4:14" x14ac:dyDescent="0.2">
      <c r="D42" s="1" t="s">
        <v>70</v>
      </c>
      <c r="E42" s="1" t="s">
        <v>21</v>
      </c>
    </row>
    <row r="43" spans="4:14" x14ac:dyDescent="0.2">
      <c r="D43" s="1" t="s">
        <v>71</v>
      </c>
      <c r="E43" s="1" t="s">
        <v>51</v>
      </c>
    </row>
    <row r="44" spans="4:14" x14ac:dyDescent="0.2">
      <c r="D44" s="1" t="s">
        <v>72</v>
      </c>
      <c r="E44" s="1" t="s">
        <v>21</v>
      </c>
    </row>
    <row r="45" spans="4:14" x14ac:dyDescent="0.2">
      <c r="D45" s="1" t="s">
        <v>73</v>
      </c>
      <c r="E45" s="1" t="s">
        <v>30</v>
      </c>
    </row>
    <row r="46" spans="4:14" x14ac:dyDescent="0.2">
      <c r="D46" s="1" t="s">
        <v>74</v>
      </c>
      <c r="E46" s="1" t="s">
        <v>42</v>
      </c>
    </row>
    <row r="47" spans="4:14" x14ac:dyDescent="0.2">
      <c r="D47" s="1" t="s">
        <v>75</v>
      </c>
      <c r="E47" s="1" t="s">
        <v>24</v>
      </c>
    </row>
    <row r="48" spans="4:14" x14ac:dyDescent="0.2">
      <c r="D48" s="1" t="s">
        <v>76</v>
      </c>
      <c r="E48" s="1" t="s">
        <v>28</v>
      </c>
    </row>
    <row r="49" spans="4:5" x14ac:dyDescent="0.2">
      <c r="D49" s="1" t="s">
        <v>77</v>
      </c>
      <c r="E49" s="1" t="s">
        <v>21</v>
      </c>
    </row>
    <row r="50" spans="4:5" x14ac:dyDescent="0.2">
      <c r="D50" s="1" t="s">
        <v>78</v>
      </c>
      <c r="E50" s="1" t="s">
        <v>28</v>
      </c>
    </row>
    <row r="51" spans="4:5" x14ac:dyDescent="0.2">
      <c r="D51" s="1" t="s">
        <v>79</v>
      </c>
      <c r="E51" s="1" t="s">
        <v>21</v>
      </c>
    </row>
    <row r="52" spans="4:5" x14ac:dyDescent="0.2">
      <c r="D52" s="1" t="s">
        <v>80</v>
      </c>
      <c r="E52" s="1" t="s">
        <v>21</v>
      </c>
    </row>
    <row r="53" spans="4:5" x14ac:dyDescent="0.2">
      <c r="D53" s="1" t="s">
        <v>81</v>
      </c>
      <c r="E53" s="1" t="s">
        <v>24</v>
      </c>
    </row>
    <row r="54" spans="4:5" x14ac:dyDescent="0.2">
      <c r="D54" s="1" t="s">
        <v>82</v>
      </c>
      <c r="E54" s="1" t="s">
        <v>24</v>
      </c>
    </row>
    <row r="55" spans="4:5" x14ac:dyDescent="0.2">
      <c r="D55" s="1" t="s">
        <v>83</v>
      </c>
      <c r="E55" s="1" t="s">
        <v>45</v>
      </c>
    </row>
    <row r="56" spans="4:5" x14ac:dyDescent="0.2">
      <c r="D56" s="1" t="s">
        <v>84</v>
      </c>
      <c r="E56" s="1" t="s">
        <v>37</v>
      </c>
    </row>
    <row r="57" spans="4:5" x14ac:dyDescent="0.2">
      <c r="D57" s="1" t="s">
        <v>85</v>
      </c>
      <c r="E57" s="1" t="s">
        <v>28</v>
      </c>
    </row>
    <row r="58" spans="4:5" x14ac:dyDescent="0.2">
      <c r="D58" s="1" t="s">
        <v>86</v>
      </c>
      <c r="E58" s="1" t="s">
        <v>30</v>
      </c>
    </row>
    <row r="59" spans="4:5" x14ac:dyDescent="0.2">
      <c r="D59" s="1" t="s">
        <v>87</v>
      </c>
      <c r="E59" s="1" t="s">
        <v>42</v>
      </c>
    </row>
    <row r="60" spans="4:5" x14ac:dyDescent="0.2">
      <c r="D60" s="1" t="s">
        <v>88</v>
      </c>
      <c r="E60" s="1" t="s">
        <v>42</v>
      </c>
    </row>
    <row r="61" spans="4:5" x14ac:dyDescent="0.2">
      <c r="D61" s="1" t="s">
        <v>89</v>
      </c>
      <c r="E61" s="1" t="s">
        <v>28</v>
      </c>
    </row>
    <row r="62" spans="4:5" x14ac:dyDescent="0.2">
      <c r="D62" s="1" t="s">
        <v>90</v>
      </c>
      <c r="E62" s="1" t="s">
        <v>45</v>
      </c>
    </row>
    <row r="63" spans="4:5" x14ac:dyDescent="0.2">
      <c r="D63" s="1" t="s">
        <v>91</v>
      </c>
      <c r="E63" s="1" t="s">
        <v>45</v>
      </c>
    </row>
    <row r="64" spans="4:5" x14ac:dyDescent="0.2">
      <c r="D64" s="1" t="s">
        <v>92</v>
      </c>
      <c r="E64" s="1" t="s">
        <v>28</v>
      </c>
    </row>
    <row r="65" spans="4:5" x14ac:dyDescent="0.2">
      <c r="D65" s="1" t="s">
        <v>93</v>
      </c>
      <c r="E65" s="1" t="s">
        <v>28</v>
      </c>
    </row>
    <row r="66" spans="4:5" x14ac:dyDescent="0.2">
      <c r="D66" s="1" t="s">
        <v>94</v>
      </c>
      <c r="E66" s="1" t="s">
        <v>28</v>
      </c>
    </row>
    <row r="67" spans="4:5" x14ac:dyDescent="0.2">
      <c r="D67" s="1" t="s">
        <v>95</v>
      </c>
      <c r="E67" s="1" t="s">
        <v>51</v>
      </c>
    </row>
    <row r="68" spans="4:5" x14ac:dyDescent="0.2">
      <c r="D68" s="1" t="s">
        <v>96</v>
      </c>
      <c r="E68" s="1" t="s">
        <v>51</v>
      </c>
    </row>
    <row r="69" spans="4:5" x14ac:dyDescent="0.2">
      <c r="D69" s="1" t="s">
        <v>97</v>
      </c>
      <c r="E69" s="1" t="s">
        <v>45</v>
      </c>
    </row>
    <row r="70" spans="4:5" x14ac:dyDescent="0.2">
      <c r="D70" s="1" t="s">
        <v>98</v>
      </c>
      <c r="E70" s="1" t="s">
        <v>21</v>
      </c>
    </row>
    <row r="71" spans="4:5" x14ac:dyDescent="0.2">
      <c r="D71" s="1" t="s">
        <v>99</v>
      </c>
      <c r="E71" s="1" t="s">
        <v>42</v>
      </c>
    </row>
    <row r="72" spans="4:5" x14ac:dyDescent="0.2">
      <c r="D72" s="1" t="s">
        <v>100</v>
      </c>
      <c r="E72" s="1" t="s">
        <v>37</v>
      </c>
    </row>
    <row r="73" spans="4:5" x14ac:dyDescent="0.2">
      <c r="D73" s="1" t="s">
        <v>101</v>
      </c>
      <c r="E73" s="1" t="s">
        <v>37</v>
      </c>
    </row>
    <row r="74" spans="4:5" x14ac:dyDescent="0.2">
      <c r="D74" s="1" t="s">
        <v>102</v>
      </c>
      <c r="E74" s="1" t="s">
        <v>24</v>
      </c>
    </row>
    <row r="75" spans="4:5" x14ac:dyDescent="0.2">
      <c r="D75" s="1" t="s">
        <v>103</v>
      </c>
      <c r="E75" s="1" t="s">
        <v>28</v>
      </c>
    </row>
    <row r="76" spans="4:5" x14ac:dyDescent="0.2">
      <c r="D76" s="1" t="s">
        <v>104</v>
      </c>
      <c r="E76" s="1" t="s">
        <v>51</v>
      </c>
    </row>
    <row r="77" spans="4:5" x14ac:dyDescent="0.2">
      <c r="D77" s="1" t="s">
        <v>105</v>
      </c>
      <c r="E77" s="1" t="s">
        <v>24</v>
      </c>
    </row>
    <row r="78" spans="4:5" x14ac:dyDescent="0.2">
      <c r="D78" s="1" t="s">
        <v>106</v>
      </c>
      <c r="E78" s="1" t="s">
        <v>24</v>
      </c>
    </row>
    <row r="79" spans="4:5" x14ac:dyDescent="0.2">
      <c r="D79" s="1" t="s">
        <v>107</v>
      </c>
      <c r="E79" s="1" t="s">
        <v>24</v>
      </c>
    </row>
    <row r="80" spans="4:5" x14ac:dyDescent="0.2">
      <c r="D80" s="1" t="s">
        <v>108</v>
      </c>
      <c r="E80" s="1" t="s">
        <v>37</v>
      </c>
    </row>
    <row r="81" spans="5:5" x14ac:dyDescent="0.2">
      <c r="E81" s="1" t="s">
        <v>109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K21"/>
  <sheetViews>
    <sheetView showGridLines="0" view="pageBreakPreview" zoomScaleSheetLayoutView="100" workbookViewId="0">
      <selection activeCell="F17" sqref="F17"/>
    </sheetView>
  </sheetViews>
  <sheetFormatPr defaultColWidth="9.140625" defaultRowHeight="15" x14ac:dyDescent="0.25"/>
  <cols>
    <col min="1" max="1" width="22.5703125" style="3" customWidth="1"/>
    <col min="2" max="2" width="8.42578125" style="3" customWidth="1"/>
    <col min="3" max="6" width="12" style="3" customWidth="1"/>
    <col min="7" max="7" width="14.85546875" style="3" bestFit="1" customWidth="1"/>
    <col min="8" max="9" width="12" style="3" customWidth="1"/>
    <col min="10" max="10" width="7.140625" style="3" customWidth="1"/>
    <col min="11" max="11" width="2.140625" style="2" customWidth="1"/>
    <col min="12" max="16384" width="9.140625" style="3"/>
  </cols>
  <sheetData>
    <row r="1" spans="1:11" ht="18.75" customHeight="1" thickBot="1" x14ac:dyDescent="0.3">
      <c r="A1" s="260" t="s">
        <v>241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1" ht="11.25" customHeight="1" thickTop="1" x14ac:dyDescent="0.25">
      <c r="A2" s="66"/>
      <c r="B2" s="67"/>
      <c r="C2" s="68"/>
      <c r="D2" s="68"/>
      <c r="E2" s="68"/>
      <c r="F2" s="68"/>
      <c r="G2" s="67"/>
      <c r="H2" s="67"/>
      <c r="I2" s="67"/>
      <c r="J2" s="69"/>
    </row>
    <row r="3" spans="1:11" s="5" customFormat="1" ht="15" customHeight="1" x14ac:dyDescent="0.2">
      <c r="A3" s="263" t="s">
        <v>116</v>
      </c>
      <c r="B3" s="264"/>
      <c r="C3" s="269">
        <f>Žiadosť!A12</f>
        <v>0</v>
      </c>
      <c r="D3" s="270"/>
      <c r="E3" s="270"/>
      <c r="F3" s="270"/>
      <c r="G3" s="270"/>
      <c r="H3" s="270"/>
      <c r="I3" s="70"/>
      <c r="J3" s="71"/>
      <c r="K3" s="4"/>
    </row>
    <row r="4" spans="1:11" ht="11.25" customHeight="1" x14ac:dyDescent="0.25">
      <c r="A4" s="72"/>
      <c r="B4" s="73"/>
      <c r="C4" s="74"/>
      <c r="D4" s="74"/>
      <c r="E4" s="74"/>
      <c r="F4" s="74"/>
      <c r="G4" s="74"/>
      <c r="H4" s="74"/>
      <c r="I4" s="74"/>
      <c r="J4" s="75"/>
      <c r="K4" s="3"/>
    </row>
    <row r="5" spans="1:11" ht="26.25" customHeight="1" x14ac:dyDescent="0.25">
      <c r="A5" s="265"/>
      <c r="B5" s="266"/>
      <c r="C5" s="122">
        <v>2014</v>
      </c>
      <c r="D5" s="122">
        <v>2015</v>
      </c>
      <c r="E5" s="122">
        <v>2016</v>
      </c>
      <c r="F5" s="122">
        <v>2017</v>
      </c>
      <c r="G5" s="122">
        <v>2018</v>
      </c>
      <c r="H5" s="122">
        <v>2019</v>
      </c>
      <c r="I5" s="122" t="s">
        <v>127</v>
      </c>
      <c r="J5" s="76"/>
    </row>
    <row r="6" spans="1:11" ht="26.25" customHeight="1" x14ac:dyDescent="0.25">
      <c r="A6" s="247" t="s">
        <v>247</v>
      </c>
      <c r="B6" s="248"/>
      <c r="C6" s="132"/>
      <c r="D6" s="132"/>
      <c r="E6" s="132"/>
      <c r="F6" s="132"/>
      <c r="G6" s="132"/>
      <c r="H6" s="132"/>
      <c r="I6" s="77"/>
      <c r="J6" s="78"/>
    </row>
    <row r="7" spans="1:11" x14ac:dyDescent="0.25">
      <c r="A7" s="267" t="s">
        <v>248</v>
      </c>
      <c r="B7" s="268"/>
      <c r="C7" s="79">
        <v>24.25730040282815</v>
      </c>
      <c r="D7" s="79">
        <v>24.25730040282815</v>
      </c>
      <c r="E7" s="79">
        <v>24.25730040282815</v>
      </c>
      <c r="F7" s="79">
        <v>24.25730040282815</v>
      </c>
      <c r="G7" s="79">
        <v>24.25730040282815</v>
      </c>
      <c r="H7" s="79">
        <v>24.25730040282815</v>
      </c>
      <c r="I7" s="79"/>
      <c r="J7" s="78"/>
    </row>
    <row r="8" spans="1:11" ht="30" customHeight="1" x14ac:dyDescent="0.25">
      <c r="A8" s="256" t="s">
        <v>220</v>
      </c>
      <c r="B8" s="257"/>
      <c r="C8" s="80">
        <f>C7*C6</f>
        <v>0</v>
      </c>
      <c r="D8" s="80">
        <f t="shared" ref="D8:G8" si="0">D7*D6</f>
        <v>0</v>
      </c>
      <c r="E8" s="80">
        <f t="shared" si="0"/>
        <v>0</v>
      </c>
      <c r="F8" s="80">
        <f t="shared" si="0"/>
        <v>0</v>
      </c>
      <c r="G8" s="80">
        <f t="shared" si="0"/>
        <v>0</v>
      </c>
      <c r="H8" s="80">
        <f>H7*H6</f>
        <v>0</v>
      </c>
      <c r="I8" s="80">
        <f>AVERAGE(C8:H8)</f>
        <v>0</v>
      </c>
      <c r="J8" s="78"/>
      <c r="K8" s="3"/>
    </row>
    <row r="9" spans="1:11" ht="11.25" customHeight="1" x14ac:dyDescent="0.25">
      <c r="A9" s="72"/>
      <c r="B9" s="81"/>
      <c r="C9" s="81"/>
      <c r="D9" s="74"/>
      <c r="E9" s="74"/>
      <c r="F9" s="74"/>
      <c r="G9" s="74"/>
      <c r="H9" s="74"/>
      <c r="I9" s="74"/>
      <c r="J9" s="75"/>
      <c r="K9" s="3"/>
    </row>
    <row r="10" spans="1:11" s="6" customFormat="1" ht="11.25" customHeight="1" x14ac:dyDescent="0.25">
      <c r="A10" s="258" t="s">
        <v>128</v>
      </c>
      <c r="B10" s="259"/>
      <c r="C10" s="253">
        <v>2014</v>
      </c>
      <c r="D10" s="253">
        <v>2015</v>
      </c>
      <c r="E10" s="253">
        <v>2016</v>
      </c>
      <c r="F10" s="253">
        <v>2017</v>
      </c>
      <c r="G10" s="253">
        <v>2018</v>
      </c>
      <c r="H10" s="253">
        <v>2019</v>
      </c>
      <c r="I10" s="255" t="s">
        <v>127</v>
      </c>
      <c r="J10" s="245"/>
    </row>
    <row r="11" spans="1:11" s="6" customFormat="1" ht="22.5" x14ac:dyDescent="0.25">
      <c r="A11" s="82" t="s">
        <v>129</v>
      </c>
      <c r="B11" s="83" t="s">
        <v>130</v>
      </c>
      <c r="C11" s="254"/>
      <c r="D11" s="254"/>
      <c r="E11" s="254"/>
      <c r="F11" s="254"/>
      <c r="G11" s="254"/>
      <c r="H11" s="254"/>
      <c r="I11" s="255"/>
      <c r="J11" s="246"/>
    </row>
    <row r="12" spans="1:11" ht="15" customHeight="1" x14ac:dyDescent="0.25">
      <c r="A12" s="84" t="s">
        <v>221</v>
      </c>
      <c r="B12" s="85">
        <v>12</v>
      </c>
      <c r="C12" s="132"/>
      <c r="D12" s="132"/>
      <c r="E12" s="132"/>
      <c r="F12" s="132"/>
      <c r="G12" s="132"/>
      <c r="H12" s="132"/>
      <c r="I12" s="77"/>
      <c r="J12" s="78"/>
    </row>
    <row r="13" spans="1:11" ht="15" customHeight="1" x14ac:dyDescent="0.25">
      <c r="A13" s="84" t="s">
        <v>231</v>
      </c>
      <c r="B13" s="85">
        <v>18</v>
      </c>
      <c r="C13" s="132"/>
      <c r="D13" s="132"/>
      <c r="E13" s="132"/>
      <c r="F13" s="132"/>
      <c r="G13" s="132"/>
      <c r="H13" s="132"/>
      <c r="I13" s="77"/>
      <c r="J13" s="78"/>
    </row>
    <row r="14" spans="1:11" ht="22.5" customHeight="1" x14ac:dyDescent="0.25">
      <c r="A14" s="84" t="s">
        <v>222</v>
      </c>
      <c r="B14" s="85">
        <v>26</v>
      </c>
      <c r="C14" s="132"/>
      <c r="D14" s="132"/>
      <c r="E14" s="132"/>
      <c r="F14" s="132"/>
      <c r="G14" s="132"/>
      <c r="H14" s="132"/>
      <c r="I14" s="77"/>
      <c r="J14" s="78"/>
    </row>
    <row r="15" spans="1:11" ht="15" customHeight="1" x14ac:dyDescent="0.25">
      <c r="A15" s="247" t="s">
        <v>131</v>
      </c>
      <c r="B15" s="248"/>
      <c r="C15" s="79">
        <f>C12+C13+C14</f>
        <v>0</v>
      </c>
      <c r="D15" s="79">
        <f t="shared" ref="D15:H15" si="1">D12+D13+D14</f>
        <v>0</v>
      </c>
      <c r="E15" s="79">
        <f t="shared" si="1"/>
        <v>0</v>
      </c>
      <c r="F15" s="79">
        <f t="shared" si="1"/>
        <v>0</v>
      </c>
      <c r="G15" s="79">
        <f t="shared" si="1"/>
        <v>0</v>
      </c>
      <c r="H15" s="79">
        <f t="shared" si="1"/>
        <v>0</v>
      </c>
      <c r="I15" s="79"/>
      <c r="J15" s="78"/>
    </row>
    <row r="16" spans="1:11" ht="15" customHeight="1" x14ac:dyDescent="0.25">
      <c r="A16" s="247" t="s">
        <v>132</v>
      </c>
      <c r="B16" s="248"/>
      <c r="C16" s="121">
        <v>0.96807004077881686</v>
      </c>
      <c r="D16" s="121">
        <v>0.96961276951287312</v>
      </c>
      <c r="E16" s="121">
        <v>0.97421532369292363</v>
      </c>
      <c r="F16" s="121">
        <v>0.962331548877151</v>
      </c>
      <c r="G16" s="121">
        <v>0.94244145138231639</v>
      </c>
      <c r="H16" s="121">
        <v>0.92062613529785708</v>
      </c>
      <c r="I16" s="86"/>
      <c r="J16" s="78"/>
    </row>
    <row r="17" spans="1:11" ht="30" customHeight="1" x14ac:dyDescent="0.25">
      <c r="A17" s="249" t="s">
        <v>133</v>
      </c>
      <c r="B17" s="250"/>
      <c r="C17" s="80">
        <f>C16*C15</f>
        <v>0</v>
      </c>
      <c r="D17" s="80">
        <f t="shared" ref="D17:H17" si="2">D16*D15</f>
        <v>0</v>
      </c>
      <c r="E17" s="80">
        <f t="shared" si="2"/>
        <v>0</v>
      </c>
      <c r="F17" s="80">
        <f t="shared" si="2"/>
        <v>0</v>
      </c>
      <c r="G17" s="80">
        <f t="shared" si="2"/>
        <v>0</v>
      </c>
      <c r="H17" s="80">
        <f t="shared" si="2"/>
        <v>0</v>
      </c>
      <c r="I17" s="80">
        <f>AVERAGE(C17:H17)</f>
        <v>0</v>
      </c>
      <c r="J17" s="78"/>
      <c r="K17" s="3"/>
    </row>
    <row r="18" spans="1:11" ht="11.25" customHeight="1" x14ac:dyDescent="0.25">
      <c r="A18" s="72"/>
      <c r="B18" s="73"/>
      <c r="C18" s="74"/>
      <c r="D18" s="74"/>
      <c r="E18" s="74"/>
      <c r="F18" s="74"/>
      <c r="G18" s="74"/>
      <c r="H18" s="74"/>
      <c r="I18" s="74"/>
      <c r="J18" s="75"/>
      <c r="K18" s="3"/>
    </row>
    <row r="19" spans="1:11" ht="29.25" customHeight="1" thickBot="1" x14ac:dyDescent="0.3">
      <c r="A19" s="251" t="s">
        <v>242</v>
      </c>
      <c r="B19" s="252"/>
      <c r="C19" s="87">
        <f>IF(OR(C15=0,C15&lt;0),5%,C8/C17)</f>
        <v>0.05</v>
      </c>
      <c r="D19" s="87">
        <f>IF(OR(D15=0,D15&lt;0),5%,D8/D17)</f>
        <v>0.05</v>
      </c>
      <c r="E19" s="87">
        <f>IF(OR(E15=0,E15&lt;0),5%,E8/E17)</f>
        <v>0.05</v>
      </c>
      <c r="F19" s="87">
        <f t="shared" ref="F19" si="3">IF(OR(F15=0,F15&lt;0),5%,F8/F17)</f>
        <v>0.05</v>
      </c>
      <c r="G19" s="87">
        <f>IF(OR(G15=0,G15&lt;0),5%,G8/G17)</f>
        <v>0.05</v>
      </c>
      <c r="H19" s="87">
        <f>IF(OR(H15=0,H15&lt;0),5%,H8/H17)</f>
        <v>0.05</v>
      </c>
      <c r="I19" s="87">
        <f>IF(AVERAGE(C17:H17)=0,5%,I8/I17)</f>
        <v>0.05</v>
      </c>
      <c r="J19" s="88"/>
      <c r="K19" s="3"/>
    </row>
    <row r="20" spans="1:11" x14ac:dyDescent="0.25">
      <c r="J20" s="7"/>
      <c r="K20" s="3"/>
    </row>
    <row r="21" spans="1:11" x14ac:dyDescent="0.25">
      <c r="K21" s="3"/>
    </row>
  </sheetData>
  <sheetProtection algorithmName="SHA-512" hashValue="hHIKIxQc6TdxCMHyio+SR7HhtPqr7VZaRZSb2g3zglzG7k8cdZnSln4SCG68sGEjJxkDbQYXjochwNBXm4TajA==" saltValue="/4JpJSTXmPmeR42VXUqGjA==" spinCount="100000" sheet="1" objects="1" scenarios="1" formatCells="0" formatColumns="0" formatRows="0" insertColumns="0" insertRows="0" insertHyperlinks="0" deleteColumns="0" deleteRows="0" sort="0"/>
  <mergeCells count="20">
    <mergeCell ref="A1:J1"/>
    <mergeCell ref="A3:B3"/>
    <mergeCell ref="A5:B5"/>
    <mergeCell ref="A6:B6"/>
    <mergeCell ref="A7:B7"/>
    <mergeCell ref="C3:H3"/>
    <mergeCell ref="A8:B8"/>
    <mergeCell ref="A10:B10"/>
    <mergeCell ref="C10:C11"/>
    <mergeCell ref="D10:D11"/>
    <mergeCell ref="E10:E11"/>
    <mergeCell ref="J10:J11"/>
    <mergeCell ref="A15:B15"/>
    <mergeCell ref="A16:B16"/>
    <mergeCell ref="A17:B17"/>
    <mergeCell ref="A19:B19"/>
    <mergeCell ref="G10:G11"/>
    <mergeCell ref="H10:H11"/>
    <mergeCell ref="I10:I11"/>
    <mergeCell ref="F10:F1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&amp;LPríloha č. 1&amp;C&amp;A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P42"/>
  <sheetViews>
    <sheetView view="pageBreakPreview" topLeftCell="A10" zoomScaleNormal="100" zoomScaleSheetLayoutView="100" workbookViewId="0">
      <selection activeCell="P30" sqref="P30"/>
    </sheetView>
  </sheetViews>
  <sheetFormatPr defaultRowHeight="15" x14ac:dyDescent="0.25"/>
  <cols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2" max="12" width="14.140625" bestFit="1" customWidth="1"/>
  </cols>
  <sheetData>
    <row r="1" spans="1:9" x14ac:dyDescent="0.25">
      <c r="A1" s="273" t="s">
        <v>161</v>
      </c>
      <c r="B1" s="274"/>
      <c r="C1" s="274"/>
      <c r="D1" s="274"/>
      <c r="E1" s="274"/>
      <c r="F1" s="274"/>
      <c r="G1" s="274"/>
      <c r="H1" s="274"/>
      <c r="I1" s="275"/>
    </row>
    <row r="2" spans="1:9" x14ac:dyDescent="0.25">
      <c r="A2" s="167" t="s">
        <v>124</v>
      </c>
      <c r="B2" s="168"/>
      <c r="C2" s="168"/>
      <c r="D2" s="169"/>
      <c r="E2" s="170" t="s">
        <v>8</v>
      </c>
      <c r="F2" s="169"/>
      <c r="G2" s="170" t="s">
        <v>9</v>
      </c>
      <c r="H2" s="168"/>
      <c r="I2" s="171"/>
    </row>
    <row r="3" spans="1:9" x14ac:dyDescent="0.25">
      <c r="A3" s="158"/>
      <c r="B3" s="159"/>
      <c r="C3" s="159"/>
      <c r="D3" s="160"/>
      <c r="E3" s="177"/>
      <c r="F3" s="178"/>
      <c r="G3" s="164" t="str">
        <f>IF(E3&gt;0,VLOOKUP(E3,legenda!D:E,2,0),"")</f>
        <v/>
      </c>
      <c r="H3" s="165"/>
      <c r="I3" s="166"/>
    </row>
    <row r="4" spans="1:9" x14ac:dyDescent="0.25">
      <c r="A4" s="167" t="s">
        <v>4</v>
      </c>
      <c r="B4" s="168"/>
      <c r="C4" s="168"/>
      <c r="D4" s="169"/>
      <c r="E4" s="33" t="s">
        <v>5</v>
      </c>
      <c r="F4" s="170" t="s">
        <v>6</v>
      </c>
      <c r="G4" s="168"/>
      <c r="H4" s="168"/>
      <c r="I4" s="171"/>
    </row>
    <row r="5" spans="1:9" x14ac:dyDescent="0.25">
      <c r="A5" s="158"/>
      <c r="B5" s="159"/>
      <c r="C5" s="159"/>
      <c r="D5" s="160"/>
      <c r="E5" s="130"/>
      <c r="F5" s="172"/>
      <c r="G5" s="159"/>
      <c r="H5" s="159"/>
      <c r="I5" s="173"/>
    </row>
    <row r="6" spans="1:9" x14ac:dyDescent="0.25">
      <c r="A6" s="89"/>
      <c r="B6" s="90"/>
      <c r="C6" s="90"/>
      <c r="D6" s="90"/>
      <c r="E6" s="90"/>
      <c r="F6" s="90"/>
      <c r="G6" s="90"/>
      <c r="H6" s="90"/>
      <c r="I6" s="91"/>
    </row>
    <row r="7" spans="1:9" x14ac:dyDescent="0.25">
      <c r="A7" s="279" t="s">
        <v>162</v>
      </c>
      <c r="B7" s="280"/>
      <c r="C7" s="280"/>
      <c r="D7" s="280"/>
      <c r="E7" s="280"/>
      <c r="F7" s="280"/>
      <c r="G7" s="280"/>
      <c r="H7" s="280"/>
      <c r="I7" s="281"/>
    </row>
    <row r="8" spans="1:9" x14ac:dyDescent="0.25">
      <c r="A8" s="40"/>
      <c r="B8" s="144" t="s">
        <v>140</v>
      </c>
      <c r="C8" s="144"/>
      <c r="D8" s="144"/>
      <c r="E8" s="46" t="s">
        <v>139</v>
      </c>
      <c r="F8" s="47"/>
      <c r="G8" s="47"/>
      <c r="H8" s="47"/>
      <c r="I8" s="48"/>
    </row>
    <row r="9" spans="1:9" ht="30" customHeight="1" x14ac:dyDescent="0.25">
      <c r="A9" s="49">
        <v>1</v>
      </c>
      <c r="B9" s="282"/>
      <c r="C9" s="282"/>
      <c r="D9" s="282"/>
      <c r="E9" s="92" t="str">
        <f>IF(B9&gt;0,VLOOKUP(B9,legenda!F:G,2,0),"")</f>
        <v/>
      </c>
      <c r="F9" s="93"/>
      <c r="G9" s="93"/>
      <c r="H9" s="94"/>
      <c r="I9" s="95"/>
    </row>
    <row r="10" spans="1:9" x14ac:dyDescent="0.25">
      <c r="A10" s="89"/>
      <c r="B10" s="90"/>
      <c r="C10" s="90"/>
      <c r="D10" s="90"/>
      <c r="E10" s="90"/>
      <c r="F10" s="90"/>
      <c r="G10" s="90"/>
      <c r="H10" s="90"/>
      <c r="I10" s="91"/>
    </row>
    <row r="11" spans="1:9" x14ac:dyDescent="0.25">
      <c r="A11" s="279" t="s">
        <v>204</v>
      </c>
      <c r="B11" s="280"/>
      <c r="C11" s="280"/>
      <c r="D11" s="280"/>
      <c r="E11" s="280"/>
      <c r="F11" s="280"/>
      <c r="G11" s="280"/>
      <c r="H11" s="280"/>
      <c r="I11" s="281"/>
    </row>
    <row r="12" spans="1:9" ht="71.25" customHeight="1" x14ac:dyDescent="0.25">
      <c r="A12" s="283" t="s">
        <v>205</v>
      </c>
      <c r="B12" s="284"/>
      <c r="C12" s="284"/>
      <c r="D12" s="284"/>
      <c r="E12" s="284"/>
      <c r="F12" s="284"/>
      <c r="G12" s="284"/>
      <c r="H12" s="285"/>
      <c r="I12" s="96" t="str">
        <f>IF(A13&gt;0,VLOOKUP($A$13,legenda!H:K,4,0),"")</f>
        <v/>
      </c>
    </row>
    <row r="13" spans="1:9" x14ac:dyDescent="0.25">
      <c r="A13" s="286"/>
      <c r="B13" s="287"/>
      <c r="C13" s="287"/>
      <c r="D13" s="287"/>
      <c r="E13" s="287"/>
      <c r="F13" s="287"/>
      <c r="G13" s="287"/>
      <c r="H13" s="288"/>
      <c r="I13" s="97" t="str">
        <f>IF(A13&gt;0,VLOOKUP(A13,legenda!H:I,2,0),"")</f>
        <v/>
      </c>
    </row>
    <row r="14" spans="1:9" s="8" customFormat="1" ht="15" customHeight="1" x14ac:dyDescent="0.25">
      <c r="A14" s="283" t="s">
        <v>207</v>
      </c>
      <c r="B14" s="284"/>
      <c r="C14" s="284"/>
      <c r="D14" s="284"/>
      <c r="E14" s="284"/>
      <c r="F14" s="284"/>
      <c r="G14" s="284"/>
      <c r="H14" s="284"/>
      <c r="I14" s="289"/>
    </row>
    <row r="15" spans="1:9" s="8" customFormat="1" x14ac:dyDescent="0.25">
      <c r="A15" s="290"/>
      <c r="B15" s="291"/>
      <c r="C15" s="291"/>
      <c r="D15" s="291"/>
      <c r="E15" s="291"/>
      <c r="F15" s="291"/>
      <c r="G15" s="291"/>
      <c r="H15" s="291"/>
      <c r="I15" s="292"/>
    </row>
    <row r="16" spans="1:9" s="8" customFormat="1" x14ac:dyDescent="0.25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16" s="8" customFormat="1" x14ac:dyDescent="0.25">
      <c r="A17" s="296" t="s">
        <v>219</v>
      </c>
      <c r="B17" s="296"/>
      <c r="C17" s="296"/>
      <c r="D17" s="296"/>
      <c r="E17" s="296"/>
      <c r="F17" s="296"/>
      <c r="G17" s="296"/>
      <c r="H17" s="296"/>
      <c r="I17" s="296"/>
    </row>
    <row r="18" spans="1:16" ht="29.25" customHeight="1" x14ac:dyDescent="0.25">
      <c r="A18" s="276" t="str">
        <f>IF(A13&gt;0,VLOOKUP($A$13,legenda!H:L,5,0),"")</f>
        <v/>
      </c>
      <c r="B18" s="277" t="e">
        <f>VLOOKUP($A$13,legenda!C:E,4,0)</f>
        <v>#N/A</v>
      </c>
      <c r="C18" s="277" t="e">
        <f>VLOOKUP($A$13,legenda!D:F,4,0)</f>
        <v>#N/A</v>
      </c>
      <c r="D18" s="278" t="str">
        <f>IF(AND(B22&gt;0,B23&gt;0,B24&gt;0,B25&gt;0,B26&gt;0,B27&gt;0,B28&gt;0),(SUM(B22:C28)-VLOOKUP(C38,A22:C28,2,0))/6,IF(AND(B22&gt;0,B23&gt;0,B24&gt;0,B25&gt;0),(SUM(B22:C24))/3,IF(AND(B23&gt;0,B24&gt;0,B25&gt;0,B26&gt;0),(SUM(B23:C25))/3,IF(AND(B24&gt;0,B25&gt;0,B26&gt;0,B27&gt;0),(SUM(B24:C26))/3,IF(AND(B25&gt;0,B26&gt;0,B27&gt;0,B28&gt;0),(SUM(B25:C27))/3,IF(AND(B26&gt;0,B27&gt;0,B28&gt;0,B29&gt;0),(SUM(B26:C28))/3,IF(AND(B27&gt;0,B28&gt;0,B29&gt;0,B30&gt;0),(SUM(B27:C29))/3,IF(AND(B28&gt;0,B29&gt;0,B30&gt;0,B31&gt;0),(SUM(B28:C30))/3,IF(AND(B29&gt;0,B30&gt;0,B31&gt;0,B32&gt;0),(SUM(B29:C31))/3,IF(AND(B30&gt;0,B31&gt;0,B32&gt;0,B33&gt;0),(SUM(B30:C32))/3,IF(AND(B31&gt;0,B32&gt;0,B33&gt;0,B34&gt;0),(SUM(B31:C33))/3,IF(AND(B32&gt;0,B33&gt;0,B34&gt;0,B35&gt;0),(SUM(B32:C34))/3,IF(AND(B33&gt;0,B34&gt;0,B35&gt;0,B36&gt;0),(SUM(B33:C35))/3,IF(AND(B34&gt;0,B35&gt;0,B36&gt;0,B37&gt;0),(SUM(B34:C36))/3,"neoprávnená prevádzka"))))))))))))))</f>
        <v>neoprávnená prevádzka</v>
      </c>
      <c r="E18" s="278"/>
      <c r="F18" s="124" t="str">
        <f>IF(A13&gt;0,VLOOKUP($A$13,legenda!H:J,3,0),"")</f>
        <v/>
      </c>
      <c r="G18" s="101"/>
      <c r="H18" s="101"/>
      <c r="I18" s="126"/>
      <c r="O18" s="123"/>
      <c r="P18" s="123"/>
    </row>
    <row r="19" spans="1:16" ht="15" customHeight="1" x14ac:dyDescent="0.25">
      <c r="A19" s="98"/>
      <c r="B19" s="99"/>
      <c r="C19" s="99"/>
      <c r="D19" s="100"/>
      <c r="E19" s="100"/>
      <c r="F19" s="90"/>
      <c r="G19" s="90"/>
      <c r="H19" s="125" t="str">
        <f>IF(AND(F22&gt;0,F23&gt;0,F24&gt;0,F25&gt;0,F26&gt;0,F27&gt;0,F28&gt;0),(SUM(F22:G28)-VLOOKUP(C38,A22:G28,6,0))/6,IF(AND(F22&gt;0,F23&gt;0,F24&gt;0,F25&gt;0),(SUM(F22:G24))/3,IF(AND(F23&gt;0,F24&gt;0,F25&gt;0,F26&gt;0),(SUM(F23:G25))/3,IF(AND(F24&gt;0,F25&gt;0,F26&gt;0,F27&gt;0),(SUM(F24:F26))/3,IF(AND(F25&gt;0,F26&gt;0,F27&gt;0,F28&gt;0),(SUM(F25:G27))/3,IF(AND(F26&gt;0,F27&gt;0,F28&gt;0,F29&gt;0),(SUM(F26:G28))/3,IF(AND(F27&gt;0,F28&gt;0,F29&gt;0,F30&gt;0),(SUM(F27:G29))/3,IF(AND(F28&gt;0,F29&gt;0,F30&gt;0,F31&gt;0),(SUM(F28:G30))/3,IF(AND(F29&gt;0,F30&gt;0,F31&gt;0,F32&gt;0),(SUM(F29:G31))/3,IF(AND(F30&gt;0,F31&gt;0,F32&gt;0,F33&gt;0),(SUM(F30:G32))/3,IF(AND(F31&gt;0,F32&gt;0,F33&gt;0,F34&gt;0),(SUM(F31:G33))/3,IF(AND(F32&gt;0,F33&gt;0,F34&gt;0,F35&gt;0),(SUM(F32:G34))/3,IF(AND(F33&gt;0,F34&gt;0,F35&gt;0,F36&gt;0),(SUM(F33:G35))/3,IF(AND(F34&gt;0,F35&gt;0,F36&gt;0,F37&gt;0),(SUM(F34:G36))/3,"neoprávnená prevádzka"))))))))))))))</f>
        <v>neoprávnená prevádzka</v>
      </c>
      <c r="I19" s="102"/>
    </row>
    <row r="20" spans="1:16" ht="15" customHeight="1" x14ac:dyDescent="0.25">
      <c r="A20" s="298" t="s">
        <v>228</v>
      </c>
      <c r="B20" s="299"/>
      <c r="C20" s="299"/>
      <c r="D20" s="90"/>
      <c r="E20" s="90"/>
      <c r="F20" s="103" t="s">
        <v>229</v>
      </c>
      <c r="G20" s="103"/>
      <c r="H20" s="90"/>
      <c r="I20" s="91"/>
    </row>
    <row r="21" spans="1:16" ht="31.5" customHeight="1" x14ac:dyDescent="0.25">
      <c r="A21" s="118" t="s">
        <v>224</v>
      </c>
      <c r="B21" s="297" t="str">
        <f>IF(A13&gt;0,VLOOKUP($A$13,legenda!H:M,6,0),"")</f>
        <v/>
      </c>
      <c r="C21" s="297"/>
      <c r="D21" s="117" t="s">
        <v>209</v>
      </c>
      <c r="E21" s="90"/>
      <c r="F21" s="297" t="str">
        <f>IF(A13&gt;0,VLOOKUP($A$13,legenda!H:N,7,0),"")</f>
        <v/>
      </c>
      <c r="G21" s="297"/>
      <c r="H21" s="117" t="s">
        <v>209</v>
      </c>
      <c r="I21" s="119" t="s">
        <v>227</v>
      </c>
    </row>
    <row r="22" spans="1:16" x14ac:dyDescent="0.25">
      <c r="A22" s="104">
        <v>2005</v>
      </c>
      <c r="B22" s="271"/>
      <c r="C22" s="271"/>
      <c r="D22" s="105" t="str">
        <f>IF($A$13&gt;0,VLOOKUP($A$13,legenda!H:J,3,0),"")</f>
        <v/>
      </c>
      <c r="E22" s="90"/>
      <c r="F22" s="272"/>
      <c r="G22" s="272"/>
      <c r="H22" s="106" t="str">
        <f t="shared" ref="H22:H37" si="0">IF($A$13&gt;0,IF(D22="ton","GWh","ton"),"")</f>
        <v/>
      </c>
      <c r="I22" s="107" t="str">
        <f t="shared" ref="I22:I36" si="1">IF(B22&gt;0, IF(D22="MWh","povinné","nepovinné"),"nepovinné")</f>
        <v>nepovinné</v>
      </c>
    </row>
    <row r="23" spans="1:16" x14ac:dyDescent="0.25">
      <c r="A23" s="104">
        <v>2006</v>
      </c>
      <c r="B23" s="271"/>
      <c r="C23" s="271"/>
      <c r="D23" s="105" t="str">
        <f>IF($A$13&gt;0,VLOOKUP($A$13,legenda!H:J,3,0),"")</f>
        <v/>
      </c>
      <c r="E23" s="90"/>
      <c r="F23" s="272"/>
      <c r="G23" s="272"/>
      <c r="H23" s="106" t="str">
        <f t="shared" si="0"/>
        <v/>
      </c>
      <c r="I23" s="107" t="str">
        <f t="shared" si="1"/>
        <v>nepovinné</v>
      </c>
    </row>
    <row r="24" spans="1:16" x14ac:dyDescent="0.25">
      <c r="A24" s="104">
        <v>2007</v>
      </c>
      <c r="B24" s="271"/>
      <c r="C24" s="271"/>
      <c r="D24" s="105" t="str">
        <f>IF($A$13&gt;0,VLOOKUP($A$13,legenda!H:J,3,0),"")</f>
        <v/>
      </c>
      <c r="E24" s="90"/>
      <c r="F24" s="272"/>
      <c r="G24" s="272"/>
      <c r="H24" s="106" t="str">
        <f t="shared" si="0"/>
        <v/>
      </c>
      <c r="I24" s="107" t="str">
        <f t="shared" si="1"/>
        <v>nepovinné</v>
      </c>
    </row>
    <row r="25" spans="1:16" x14ac:dyDescent="0.25">
      <c r="A25" s="104">
        <v>2008</v>
      </c>
      <c r="B25" s="271"/>
      <c r="C25" s="271"/>
      <c r="D25" s="105" t="str">
        <f>IF($A$13&gt;0,VLOOKUP($A$13,legenda!H:J,3,0),"")</f>
        <v/>
      </c>
      <c r="E25" s="90"/>
      <c r="F25" s="272"/>
      <c r="G25" s="272"/>
      <c r="H25" s="106" t="str">
        <f t="shared" si="0"/>
        <v/>
      </c>
      <c r="I25" s="107" t="str">
        <f t="shared" si="1"/>
        <v>nepovinné</v>
      </c>
    </row>
    <row r="26" spans="1:16" x14ac:dyDescent="0.25">
      <c r="A26" s="104">
        <v>2009</v>
      </c>
      <c r="B26" s="271"/>
      <c r="C26" s="271"/>
      <c r="D26" s="105" t="str">
        <f>IF($A$13&gt;0,VLOOKUP($A$13,legenda!H:J,3,0),"")</f>
        <v/>
      </c>
      <c r="E26" s="90"/>
      <c r="F26" s="272"/>
      <c r="G26" s="272"/>
      <c r="H26" s="106" t="str">
        <f t="shared" si="0"/>
        <v/>
      </c>
      <c r="I26" s="107" t="str">
        <f t="shared" si="1"/>
        <v>nepovinné</v>
      </c>
    </row>
    <row r="27" spans="1:16" x14ac:dyDescent="0.25">
      <c r="A27" s="104">
        <v>2010</v>
      </c>
      <c r="B27" s="271"/>
      <c r="C27" s="271"/>
      <c r="D27" s="105" t="str">
        <f>IF($A$13&gt;0,VLOOKUP($A$13,legenda!H:J,3,0),"")</f>
        <v/>
      </c>
      <c r="E27" s="90"/>
      <c r="F27" s="272"/>
      <c r="G27" s="272"/>
      <c r="H27" s="106" t="str">
        <f t="shared" si="0"/>
        <v/>
      </c>
      <c r="I27" s="107" t="str">
        <f t="shared" si="1"/>
        <v>nepovinné</v>
      </c>
    </row>
    <row r="28" spans="1:16" x14ac:dyDescent="0.25">
      <c r="A28" s="104">
        <v>2011</v>
      </c>
      <c r="B28" s="271"/>
      <c r="C28" s="271"/>
      <c r="D28" s="105" t="str">
        <f>IF($A$13&gt;0,VLOOKUP($A$13,legenda!H:J,3,0),"")</f>
        <v/>
      </c>
      <c r="E28" s="90"/>
      <c r="F28" s="272"/>
      <c r="G28" s="272"/>
      <c r="H28" s="106" t="str">
        <f t="shared" si="0"/>
        <v/>
      </c>
      <c r="I28" s="107" t="str">
        <f t="shared" si="1"/>
        <v>nepovinné</v>
      </c>
    </row>
    <row r="29" spans="1:16" x14ac:dyDescent="0.25">
      <c r="A29" s="104">
        <v>2012</v>
      </c>
      <c r="B29" s="271"/>
      <c r="C29" s="271"/>
      <c r="D29" s="105" t="str">
        <f>IF($A$13&gt;0,VLOOKUP($A$13,legenda!H:J,3,0),"")</f>
        <v/>
      </c>
      <c r="E29" s="90"/>
      <c r="F29" s="272"/>
      <c r="G29" s="272"/>
      <c r="H29" s="106" t="str">
        <f t="shared" si="0"/>
        <v/>
      </c>
      <c r="I29" s="107" t="str">
        <f t="shared" si="1"/>
        <v>nepovinné</v>
      </c>
    </row>
    <row r="30" spans="1:16" x14ac:dyDescent="0.25">
      <c r="A30" s="104">
        <v>2013</v>
      </c>
      <c r="B30" s="300"/>
      <c r="C30" s="301"/>
      <c r="D30" s="105" t="str">
        <f>IF($A$13&gt;0,VLOOKUP($A$13,legenda!H:J,3,0),"")</f>
        <v/>
      </c>
      <c r="E30" s="90"/>
      <c r="F30" s="302"/>
      <c r="G30" s="303"/>
      <c r="H30" s="106" t="str">
        <f t="shared" si="0"/>
        <v/>
      </c>
      <c r="I30" s="107" t="str">
        <f t="shared" si="1"/>
        <v>nepovinné</v>
      </c>
    </row>
    <row r="31" spans="1:16" x14ac:dyDescent="0.25">
      <c r="A31" s="104">
        <v>2014</v>
      </c>
      <c r="B31" s="271"/>
      <c r="C31" s="271"/>
      <c r="D31" s="105" t="str">
        <f>IF($A$13&gt;0,VLOOKUP($A$13,legenda!H:J,3,0),"")</f>
        <v/>
      </c>
      <c r="E31" s="90"/>
      <c r="F31" s="272"/>
      <c r="G31" s="272"/>
      <c r="H31" s="106" t="str">
        <f t="shared" si="0"/>
        <v/>
      </c>
      <c r="I31" s="107" t="str">
        <f t="shared" si="1"/>
        <v>nepovinné</v>
      </c>
    </row>
    <row r="32" spans="1:16" x14ac:dyDescent="0.25">
      <c r="A32" s="104">
        <v>2015</v>
      </c>
      <c r="B32" s="271"/>
      <c r="C32" s="271"/>
      <c r="D32" s="105" t="str">
        <f>IF($A$13&gt;0,VLOOKUP($A$13,legenda!H:J,3,0),"")</f>
        <v/>
      </c>
      <c r="E32" s="90"/>
      <c r="F32" s="272"/>
      <c r="G32" s="272"/>
      <c r="H32" s="106" t="str">
        <f t="shared" si="0"/>
        <v/>
      </c>
      <c r="I32" s="107" t="str">
        <f t="shared" si="1"/>
        <v>nepovinné</v>
      </c>
    </row>
    <row r="33" spans="1:9" x14ac:dyDescent="0.25">
      <c r="A33" s="104">
        <v>2016</v>
      </c>
      <c r="B33" s="271"/>
      <c r="C33" s="271"/>
      <c r="D33" s="105" t="str">
        <f>IF($A$13&gt;0,VLOOKUP($A$13,legenda!H:J,3,0),"")</f>
        <v/>
      </c>
      <c r="E33" s="90"/>
      <c r="F33" s="272"/>
      <c r="G33" s="272"/>
      <c r="H33" s="106" t="str">
        <f t="shared" si="0"/>
        <v/>
      </c>
      <c r="I33" s="107" t="str">
        <f t="shared" si="1"/>
        <v>nepovinné</v>
      </c>
    </row>
    <row r="34" spans="1:9" x14ac:dyDescent="0.25">
      <c r="A34" s="104">
        <v>2017</v>
      </c>
      <c r="B34" s="271"/>
      <c r="C34" s="271"/>
      <c r="D34" s="105" t="str">
        <f>IF($A$13&gt;0,VLOOKUP($A$13,legenda!H:J,3,0),"")</f>
        <v/>
      </c>
      <c r="E34" s="90"/>
      <c r="F34" s="272"/>
      <c r="G34" s="272"/>
      <c r="H34" s="106" t="str">
        <f t="shared" si="0"/>
        <v/>
      </c>
      <c r="I34" s="107" t="str">
        <f t="shared" si="1"/>
        <v>nepovinné</v>
      </c>
    </row>
    <row r="35" spans="1:9" x14ac:dyDescent="0.25">
      <c r="A35" s="104">
        <v>2018</v>
      </c>
      <c r="B35" s="271"/>
      <c r="C35" s="271"/>
      <c r="D35" s="105" t="str">
        <f>IF($A$13&gt;0,VLOOKUP($A$13,legenda!H:J,3,0),"")</f>
        <v/>
      </c>
      <c r="E35" s="90"/>
      <c r="F35" s="272"/>
      <c r="G35" s="272"/>
      <c r="H35" s="106" t="str">
        <f t="shared" si="0"/>
        <v/>
      </c>
      <c r="I35" s="107" t="str">
        <f t="shared" si="1"/>
        <v>nepovinné</v>
      </c>
    </row>
    <row r="36" spans="1:9" x14ac:dyDescent="0.25">
      <c r="A36" s="104">
        <v>2019</v>
      </c>
      <c r="B36" s="271"/>
      <c r="C36" s="271"/>
      <c r="D36" s="105" t="str">
        <f>IF($A$13&gt;0,VLOOKUP($A$13,legenda!H:J,3,0),"")</f>
        <v/>
      </c>
      <c r="E36" s="90"/>
      <c r="F36" s="272"/>
      <c r="G36" s="272"/>
      <c r="H36" s="106" t="str">
        <f t="shared" si="0"/>
        <v/>
      </c>
      <c r="I36" s="107" t="str">
        <f t="shared" si="1"/>
        <v>nepovinné</v>
      </c>
    </row>
    <row r="37" spans="1:9" x14ac:dyDescent="0.25">
      <c r="A37" s="104">
        <v>2020</v>
      </c>
      <c r="B37" s="271"/>
      <c r="C37" s="271"/>
      <c r="D37" s="105" t="str">
        <f>IF($A$13&gt;0,VLOOKUP($A$13,legenda!H:J,3,0),"")</f>
        <v/>
      </c>
      <c r="E37" s="90"/>
      <c r="F37" s="272"/>
      <c r="G37" s="272"/>
      <c r="H37" s="106" t="str">
        <f t="shared" si="0"/>
        <v/>
      </c>
      <c r="I37" s="107" t="str">
        <f t="shared" ref="I37" si="2">IF(D37="MWh","povinné","povinné")</f>
        <v>povinné</v>
      </c>
    </row>
    <row r="38" spans="1:9" x14ac:dyDescent="0.25">
      <c r="A38" s="309" t="s">
        <v>206</v>
      </c>
      <c r="B38" s="310"/>
      <c r="C38" s="108"/>
      <c r="D38" s="90"/>
      <c r="E38" s="90"/>
      <c r="F38" s="90"/>
      <c r="G38" s="90"/>
      <c r="H38" s="90"/>
      <c r="I38" s="91"/>
    </row>
    <row r="39" spans="1:9" x14ac:dyDescent="0.25">
      <c r="A39" s="311" t="s">
        <v>230</v>
      </c>
      <c r="B39" s="312"/>
      <c r="C39" s="312"/>
      <c r="D39" s="312"/>
      <c r="E39" s="312"/>
      <c r="F39" s="305" t="str">
        <f>IF(AND(A13&gt;0),IF(A13=legenda!H38,IF(AND(F37&gt;0),(IF(OR(F37&lt;(0.5*H19),F37&gt;(1.1*H19)),"áno","nie")),""),IF(AND(B37&gt;0),(IF(OR(B37&lt;(0.5*D18),B37&gt;(1.1*D18)),"áno","nie")))),"doplňte údaje")</f>
        <v>doplňte údaje</v>
      </c>
      <c r="G39" s="305"/>
      <c r="H39" s="109"/>
      <c r="I39" s="110"/>
    </row>
    <row r="40" spans="1:9" x14ac:dyDescent="0.25">
      <c r="A40" s="111"/>
      <c r="B40" s="112"/>
      <c r="C40" s="113"/>
      <c r="D40" s="109"/>
      <c r="E40" s="109"/>
      <c r="F40" s="109"/>
      <c r="G40" s="109"/>
      <c r="H40" s="109"/>
      <c r="I40" s="110"/>
    </row>
    <row r="41" spans="1:9" ht="30.75" customHeight="1" x14ac:dyDescent="0.25">
      <c r="A41" s="306" t="s">
        <v>208</v>
      </c>
      <c r="B41" s="307"/>
      <c r="C41" s="307"/>
      <c r="D41" s="308"/>
      <c r="E41" s="304">
        <f>IF(A13&gt;0,(0.75*1.06*Žiadosť!C98*I13*D18),0)</f>
        <v>0</v>
      </c>
      <c r="F41" s="304"/>
      <c r="G41" s="304"/>
      <c r="H41" s="304"/>
      <c r="I41" s="91"/>
    </row>
    <row r="42" spans="1:9" ht="15.75" thickBot="1" x14ac:dyDescent="0.3">
      <c r="A42" s="114"/>
      <c r="B42" s="115"/>
      <c r="C42" s="115"/>
      <c r="D42" s="115"/>
      <c r="E42" s="115"/>
      <c r="F42" s="115"/>
      <c r="G42" s="115"/>
      <c r="H42" s="115"/>
      <c r="I42" s="116"/>
    </row>
  </sheetData>
  <sheetProtection algorithmName="SHA-512" hashValue="bRZoaNpE6zwLye92d/tGeF7qN9k62DxTZF+JCX4M8lwgY7KkANBc0gwMCQBUlIQ6LvmmGh9ozVzE7qLaeYWEwA==" saltValue="B5vmhBGV2A+OY8FGYi6p+Q==" spinCount="100000" sheet="1" objects="1" scenarios="1" formatCells="0" formatColumns="0" formatRows="0" insertColumns="0" insertRows="0" insertHyperlinks="0" deleteColumns="0" deleteRows="0" sort="0"/>
  <mergeCells count="62">
    <mergeCell ref="F36:G36"/>
    <mergeCell ref="F37:G37"/>
    <mergeCell ref="E41:H41"/>
    <mergeCell ref="F39:G39"/>
    <mergeCell ref="A41:D41"/>
    <mergeCell ref="A38:B38"/>
    <mergeCell ref="A39:E39"/>
    <mergeCell ref="B36:C36"/>
    <mergeCell ref="B37:C37"/>
    <mergeCell ref="B35:C35"/>
    <mergeCell ref="F33:G33"/>
    <mergeCell ref="F34:G34"/>
    <mergeCell ref="B29:C29"/>
    <mergeCell ref="B31:C31"/>
    <mergeCell ref="B32:C32"/>
    <mergeCell ref="B33:C33"/>
    <mergeCell ref="B34:C34"/>
    <mergeCell ref="F35:G35"/>
    <mergeCell ref="F31:G31"/>
    <mergeCell ref="F32:G32"/>
    <mergeCell ref="B30:C30"/>
    <mergeCell ref="F30:G30"/>
    <mergeCell ref="F29:G29"/>
    <mergeCell ref="B9:D9"/>
    <mergeCell ref="B23:C23"/>
    <mergeCell ref="B24:C24"/>
    <mergeCell ref="B25:C25"/>
    <mergeCell ref="B26:C26"/>
    <mergeCell ref="A11:I11"/>
    <mergeCell ref="A12:H12"/>
    <mergeCell ref="A13:H13"/>
    <mergeCell ref="A14:I14"/>
    <mergeCell ref="A15:I16"/>
    <mergeCell ref="A17:I17"/>
    <mergeCell ref="B21:C21"/>
    <mergeCell ref="F21:G21"/>
    <mergeCell ref="F22:G22"/>
    <mergeCell ref="F23:G23"/>
    <mergeCell ref="A20:C20"/>
    <mergeCell ref="A1:I1"/>
    <mergeCell ref="A18:C18"/>
    <mergeCell ref="D18:E18"/>
    <mergeCell ref="B22:C22"/>
    <mergeCell ref="A4:D4"/>
    <mergeCell ref="F4:I4"/>
    <mergeCell ref="A5:D5"/>
    <mergeCell ref="F5:I5"/>
    <mergeCell ref="A7:I7"/>
    <mergeCell ref="B8:D8"/>
    <mergeCell ref="A2:D2"/>
    <mergeCell ref="E2:F2"/>
    <mergeCell ref="G2:I2"/>
    <mergeCell ref="A3:D3"/>
    <mergeCell ref="E3:F3"/>
    <mergeCell ref="G3:I3"/>
    <mergeCell ref="B27:C27"/>
    <mergeCell ref="B28:C28"/>
    <mergeCell ref="F24:G24"/>
    <mergeCell ref="F25:G25"/>
    <mergeCell ref="F26:G26"/>
    <mergeCell ref="F27:G27"/>
    <mergeCell ref="F28:G28"/>
  </mergeCells>
  <dataValidations count="2">
    <dataValidation type="list" allowBlank="1" showInputMessage="1" showErrorMessage="1" sqref="C40">
      <formula1>$A$22:$A$27</formula1>
    </dataValidation>
    <dataValidation type="list" allowBlank="1" showInputMessage="1" showErrorMessage="1" sqref="C38">
      <formula1>$A$22:$A$28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&amp;LPríloha č. 2&amp;C&amp;A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legenda!$D$2:$D$80</xm:f>
          </x14:formula1>
          <xm:sqref>E3:F3</xm:sqref>
        </x14:dataValidation>
        <x14:dataValidation type="list" allowBlank="1" showInputMessage="1" showErrorMessage="1">
          <x14:formula1>
            <xm:f>legenda!$F$3:$F$23</xm:f>
          </x14:formula1>
          <xm:sqref>B9</xm:sqref>
        </x14:dataValidation>
        <x14:dataValidation type="list" allowBlank="1" showInputMessage="1" showErrorMessage="1">
          <x14:formula1>
            <xm:f>legenda!$H$3:$H$38</xm:f>
          </x14:formula1>
          <xm:sqref>A13:H13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topLeftCell="A19" zoomScaleNormal="100" zoomScaleSheetLayoutView="100" workbookViewId="0">
      <selection activeCell="N37" sqref="N37"/>
    </sheetView>
  </sheetViews>
  <sheetFormatPr defaultRowHeight="15" x14ac:dyDescent="0.25"/>
  <cols>
    <col min="1" max="2" width="9.140625" style="126"/>
    <col min="3" max="3" width="9.140625" style="126" customWidth="1"/>
    <col min="4" max="4" width="8.85546875" style="126" bestFit="1" customWidth="1"/>
    <col min="5" max="5" width="14.140625" style="126" bestFit="1" customWidth="1"/>
    <col min="6" max="6" width="12.140625" style="126" bestFit="1" customWidth="1"/>
    <col min="7" max="7" width="11.85546875" style="126" bestFit="1" customWidth="1"/>
    <col min="8" max="8" width="8.85546875" style="126" bestFit="1" customWidth="1"/>
    <col min="9" max="9" width="14.140625" style="126" bestFit="1" customWidth="1"/>
    <col min="10" max="11" width="9.140625" style="126"/>
    <col min="12" max="12" width="14.140625" style="126" bestFit="1" customWidth="1"/>
    <col min="13" max="16384" width="9.140625" style="126"/>
  </cols>
  <sheetData>
    <row r="1" spans="1:9" ht="15" customHeight="1" x14ac:dyDescent="0.25">
      <c r="A1" s="273" t="s">
        <v>161</v>
      </c>
      <c r="B1" s="274"/>
      <c r="C1" s="274"/>
      <c r="D1" s="274"/>
      <c r="E1" s="274"/>
      <c r="F1" s="274"/>
      <c r="G1" s="274"/>
      <c r="H1" s="274"/>
      <c r="I1" s="275"/>
    </row>
    <row r="2" spans="1:9" x14ac:dyDescent="0.25">
      <c r="A2" s="167" t="s">
        <v>124</v>
      </c>
      <c r="B2" s="168"/>
      <c r="C2" s="168"/>
      <c r="D2" s="169"/>
      <c r="E2" s="170" t="s">
        <v>8</v>
      </c>
      <c r="F2" s="169"/>
      <c r="G2" s="170" t="s">
        <v>9</v>
      </c>
      <c r="H2" s="168"/>
      <c r="I2" s="171"/>
    </row>
    <row r="3" spans="1:9" x14ac:dyDescent="0.25">
      <c r="A3" s="158"/>
      <c r="B3" s="159"/>
      <c r="C3" s="159"/>
      <c r="D3" s="160"/>
      <c r="E3" s="177"/>
      <c r="F3" s="178"/>
      <c r="G3" s="164" t="str">
        <f>IF(E3&gt;0,VLOOKUP(E3,legenda!D:E,2,0),"")</f>
        <v/>
      </c>
      <c r="H3" s="165"/>
      <c r="I3" s="166"/>
    </row>
    <row r="4" spans="1:9" x14ac:dyDescent="0.25">
      <c r="A4" s="167" t="s">
        <v>4</v>
      </c>
      <c r="B4" s="168"/>
      <c r="C4" s="168"/>
      <c r="D4" s="169"/>
      <c r="E4" s="33" t="s">
        <v>5</v>
      </c>
      <c r="F4" s="170" t="s">
        <v>6</v>
      </c>
      <c r="G4" s="168"/>
      <c r="H4" s="168"/>
      <c r="I4" s="171"/>
    </row>
    <row r="5" spans="1:9" x14ac:dyDescent="0.25">
      <c r="A5" s="158"/>
      <c r="B5" s="159"/>
      <c r="C5" s="159"/>
      <c r="D5" s="160"/>
      <c r="E5" s="130"/>
      <c r="F5" s="172"/>
      <c r="G5" s="159"/>
      <c r="H5" s="159"/>
      <c r="I5" s="173"/>
    </row>
    <row r="6" spans="1:9" x14ac:dyDescent="0.25">
      <c r="A6" s="89"/>
      <c r="B6" s="90"/>
      <c r="C6" s="90"/>
      <c r="D6" s="90"/>
      <c r="E6" s="90"/>
      <c r="F6" s="90"/>
      <c r="G6" s="90"/>
      <c r="H6" s="90"/>
      <c r="I6" s="91"/>
    </row>
    <row r="7" spans="1:9" x14ac:dyDescent="0.25">
      <c r="A7" s="279" t="s">
        <v>162</v>
      </c>
      <c r="B7" s="280"/>
      <c r="C7" s="280"/>
      <c r="D7" s="280"/>
      <c r="E7" s="280"/>
      <c r="F7" s="280"/>
      <c r="G7" s="280"/>
      <c r="H7" s="280"/>
      <c r="I7" s="281"/>
    </row>
    <row r="8" spans="1:9" x14ac:dyDescent="0.25">
      <c r="A8" s="40"/>
      <c r="B8" s="144" t="s">
        <v>140</v>
      </c>
      <c r="C8" s="144"/>
      <c r="D8" s="144"/>
      <c r="E8" s="46" t="s">
        <v>139</v>
      </c>
      <c r="F8" s="47"/>
      <c r="G8" s="47"/>
      <c r="H8" s="47"/>
      <c r="I8" s="48"/>
    </row>
    <row r="9" spans="1:9" ht="30" customHeight="1" x14ac:dyDescent="0.25">
      <c r="A9" s="49">
        <v>1</v>
      </c>
      <c r="B9" s="282"/>
      <c r="C9" s="282"/>
      <c r="D9" s="282"/>
      <c r="E9" s="92" t="str">
        <f>IF(B9&gt;0,VLOOKUP(B9,legenda!F:G,2,0),"")</f>
        <v/>
      </c>
      <c r="F9" s="93"/>
      <c r="G9" s="93"/>
      <c r="H9" s="94"/>
      <c r="I9" s="95"/>
    </row>
    <row r="10" spans="1:9" x14ac:dyDescent="0.25">
      <c r="A10" s="89"/>
      <c r="B10" s="90"/>
      <c r="C10" s="90"/>
      <c r="D10" s="90"/>
      <c r="E10" s="90"/>
      <c r="F10" s="90"/>
      <c r="G10" s="90"/>
      <c r="H10" s="90"/>
      <c r="I10" s="91"/>
    </row>
    <row r="11" spans="1:9" x14ac:dyDescent="0.25">
      <c r="A11" s="279" t="s">
        <v>204</v>
      </c>
      <c r="B11" s="280"/>
      <c r="C11" s="280"/>
      <c r="D11" s="280"/>
      <c r="E11" s="280"/>
      <c r="F11" s="280"/>
      <c r="G11" s="280"/>
      <c r="H11" s="280"/>
      <c r="I11" s="281"/>
    </row>
    <row r="12" spans="1:9" ht="71.25" customHeight="1" x14ac:dyDescent="0.25">
      <c r="A12" s="283" t="s">
        <v>205</v>
      </c>
      <c r="B12" s="284"/>
      <c r="C12" s="284"/>
      <c r="D12" s="284"/>
      <c r="E12" s="284"/>
      <c r="F12" s="284"/>
      <c r="G12" s="284"/>
      <c r="H12" s="285"/>
      <c r="I12" s="96" t="str">
        <f>IF(A13&gt;0,VLOOKUP($A$13,legenda!H:K,4,0),"")</f>
        <v/>
      </c>
    </row>
    <row r="13" spans="1:9" x14ac:dyDescent="0.25">
      <c r="A13" s="286"/>
      <c r="B13" s="287"/>
      <c r="C13" s="287"/>
      <c r="D13" s="287"/>
      <c r="E13" s="287"/>
      <c r="F13" s="287"/>
      <c r="G13" s="287"/>
      <c r="H13" s="288"/>
      <c r="I13" s="97" t="str">
        <f>IF(A13&gt;0,VLOOKUP(A13,legenda!H:I,2,0),"")</f>
        <v/>
      </c>
    </row>
    <row r="14" spans="1:9" s="133" customFormat="1" ht="15" customHeight="1" x14ac:dyDescent="0.25">
      <c r="A14" s="283" t="s">
        <v>207</v>
      </c>
      <c r="B14" s="284"/>
      <c r="C14" s="284"/>
      <c r="D14" s="284"/>
      <c r="E14" s="284"/>
      <c r="F14" s="284"/>
      <c r="G14" s="284"/>
      <c r="H14" s="284"/>
      <c r="I14" s="289"/>
    </row>
    <row r="15" spans="1:9" s="133" customFormat="1" x14ac:dyDescent="0.25">
      <c r="A15" s="290"/>
      <c r="B15" s="291"/>
      <c r="C15" s="291"/>
      <c r="D15" s="291"/>
      <c r="E15" s="291"/>
      <c r="F15" s="291"/>
      <c r="G15" s="291"/>
      <c r="H15" s="291"/>
      <c r="I15" s="292"/>
    </row>
    <row r="16" spans="1:9" s="133" customFormat="1" x14ac:dyDescent="0.25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16" s="133" customFormat="1" x14ac:dyDescent="0.25">
      <c r="A17" s="296" t="s">
        <v>219</v>
      </c>
      <c r="B17" s="296"/>
      <c r="C17" s="296"/>
      <c r="D17" s="296"/>
      <c r="E17" s="296"/>
      <c r="F17" s="296"/>
      <c r="G17" s="296"/>
      <c r="H17" s="296"/>
      <c r="I17" s="296"/>
    </row>
    <row r="18" spans="1:16" ht="29.25" customHeight="1" x14ac:dyDescent="0.25">
      <c r="A18" s="276" t="str">
        <f>IF(A13&gt;0,VLOOKUP($A$13,legenda!H:L,5,0),"")</f>
        <v/>
      </c>
      <c r="B18" s="277" t="e">
        <f>VLOOKUP($A$13,legenda!C:E,4,0)</f>
        <v>#N/A</v>
      </c>
      <c r="C18" s="277" t="e">
        <f>VLOOKUP($A$13,legenda!D:F,4,0)</f>
        <v>#N/A</v>
      </c>
      <c r="D18" s="278" t="str">
        <f>IF(AND(B22&gt;0,B23&gt;0,B24&gt;0,B25&gt;0,B26&gt;0,B27&gt;0,B28&gt;0),(SUM(B22:C28)-VLOOKUP(C38,A22:C28,2,0))/6,IF(AND(B22&gt;0,B23&gt;0,B24&gt;0,B25&gt;0),(SUM(B22:C24))/3,IF(AND(B23&gt;0,B24&gt;0,B25&gt;0,B26&gt;0),(SUM(B23:C25))/3,IF(AND(B24&gt;0,B25&gt;0,B26&gt;0,B27&gt;0),(SUM(B24:C26))/3,IF(AND(B25&gt;0,B26&gt;0,B27&gt;0,B28&gt;0),(SUM(B25:C27))/3,IF(AND(B26&gt;0,B27&gt;0,B28&gt;0,B29&gt;0),(SUM(B26:C28))/3,IF(AND(B27&gt;0,B28&gt;0,B29&gt;0,B30&gt;0),(SUM(B27:C29))/3,IF(AND(B28&gt;0,B29&gt;0,B30&gt;0,B31&gt;0),(SUM(B28:C30))/3,IF(AND(B29&gt;0,B30&gt;0,B31&gt;0,B32&gt;0),(SUM(B29:C31))/3,IF(AND(B30&gt;0,B31&gt;0,B32&gt;0,B33&gt;0),(SUM(B30:C32))/3,IF(AND(B31&gt;0,B32&gt;0,B33&gt;0,B34&gt;0),(SUM(B31:C33))/3,IF(AND(B32&gt;0,B33&gt;0,B34&gt;0,B35&gt;0),(SUM(B32:C34))/3,IF(AND(B33&gt;0,B34&gt;0,B35&gt;0,B36&gt;0),(SUM(B33:C35))/3,IF(AND(B34&gt;0,B35&gt;0,B36&gt;0,B37&gt;0),(SUM(B34:C36))/3,"neoprávnená prevádzka"))))))))))))))</f>
        <v>neoprávnená prevádzka</v>
      </c>
      <c r="E18" s="278"/>
      <c r="F18" s="124" t="str">
        <f>IF(A13&gt;0,VLOOKUP($A$13,legenda!H:J,3,0),"")</f>
        <v/>
      </c>
      <c r="G18" s="101"/>
      <c r="H18" s="101"/>
      <c r="O18" s="134"/>
      <c r="P18" s="134"/>
    </row>
    <row r="19" spans="1:16" ht="15" customHeight="1" x14ac:dyDescent="0.25">
      <c r="A19" s="98"/>
      <c r="B19" s="99"/>
      <c r="C19" s="99"/>
      <c r="D19" s="100"/>
      <c r="E19" s="100"/>
      <c r="F19" s="90"/>
      <c r="G19" s="90"/>
      <c r="H19" s="125" t="str">
        <f>IF(AND(F22&gt;0,F23&gt;0,F24&gt;0,F25&gt;0,F26&gt;0,F27&gt;0,F28&gt;0),(SUM(F22:G28)-VLOOKUP(C38,A22:G28,6,0))/6,IF(AND(F22&gt;0,F23&gt;0,F24&gt;0,F25&gt;0),(SUM(F22:G24))/3,IF(AND(F23&gt;0,F24&gt;0,F25&gt;0,F26&gt;0),(SUM(F23:G25))/3,IF(AND(F24&gt;0,F25&gt;0,F26&gt;0,F27&gt;0),(SUM(F24:F26))/3,IF(AND(F25&gt;0,F26&gt;0,F27&gt;0,F28&gt;0),(SUM(F25:G27))/3,IF(AND(F26&gt;0,F27&gt;0,F28&gt;0,F29&gt;0),(SUM(F26:G28))/3,IF(AND(F27&gt;0,F28&gt;0,F29&gt;0,F30&gt;0),(SUM(F27:G29))/3,IF(AND(F28&gt;0,F29&gt;0,F30&gt;0,F31&gt;0),(SUM(F28:G30))/3,IF(AND(F29&gt;0,F30&gt;0,F31&gt;0,F32&gt;0),(SUM(F29:G31))/3,IF(AND(F30&gt;0,F31&gt;0,F32&gt;0,F33&gt;0),(SUM(F30:G32))/3,IF(AND(F31&gt;0,F32&gt;0,F33&gt;0,F34&gt;0),(SUM(F31:G33))/3,IF(AND(F32&gt;0,F33&gt;0,F34&gt;0,F35&gt;0),(SUM(F32:G34))/3,IF(AND(F33&gt;0,F34&gt;0,F35&gt;0,F36&gt;0),(SUM(F33:G35))/3,IF(AND(F34&gt;0,F35&gt;0,F36&gt;0,F37&gt;0),(SUM(F34:G36))/3,"neoprávnená prevádzka"))))))))))))))</f>
        <v>neoprávnená prevádzka</v>
      </c>
      <c r="I19" s="102"/>
    </row>
    <row r="20" spans="1:16" ht="15" customHeight="1" x14ac:dyDescent="0.25">
      <c r="A20" s="298" t="s">
        <v>228</v>
      </c>
      <c r="B20" s="299"/>
      <c r="C20" s="299"/>
      <c r="D20" s="90"/>
      <c r="E20" s="90"/>
      <c r="F20" s="103" t="s">
        <v>229</v>
      </c>
      <c r="G20" s="103"/>
      <c r="H20" s="90"/>
      <c r="I20" s="91"/>
    </row>
    <row r="21" spans="1:16" ht="31.5" customHeight="1" x14ac:dyDescent="0.25">
      <c r="A21" s="118" t="s">
        <v>224</v>
      </c>
      <c r="B21" s="297" t="str">
        <f>IF(A13&gt;0,VLOOKUP($A$13,legenda!H:M,6,0),"")</f>
        <v/>
      </c>
      <c r="C21" s="297"/>
      <c r="D21" s="117" t="s">
        <v>209</v>
      </c>
      <c r="E21" s="90"/>
      <c r="F21" s="297" t="str">
        <f>IF(A13&gt;0,VLOOKUP($A$13,legenda!H:N,7,0),"")</f>
        <v/>
      </c>
      <c r="G21" s="297"/>
      <c r="H21" s="117" t="s">
        <v>209</v>
      </c>
      <c r="I21" s="119" t="s">
        <v>227</v>
      </c>
    </row>
    <row r="22" spans="1:16" x14ac:dyDescent="0.25">
      <c r="A22" s="104">
        <v>2005</v>
      </c>
      <c r="B22" s="271"/>
      <c r="C22" s="271"/>
      <c r="D22" s="105" t="str">
        <f>IF($A$13&gt;0,VLOOKUP($A$13,legenda!H:J,3,0),"")</f>
        <v/>
      </c>
      <c r="E22" s="90"/>
      <c r="F22" s="272"/>
      <c r="G22" s="272"/>
      <c r="H22" s="106" t="str">
        <f t="shared" ref="H22:H37" si="0">IF($A$13&gt;0,IF(D22="ton","GWh","ton"),"")</f>
        <v/>
      </c>
      <c r="I22" s="107" t="str">
        <f t="shared" ref="I22:I36" si="1">IF(B22&gt;0, IF(D22="MWh","povinné","nepovinné"),"nepovinné")</f>
        <v>nepovinné</v>
      </c>
    </row>
    <row r="23" spans="1:16" x14ac:dyDescent="0.25">
      <c r="A23" s="104">
        <v>2006</v>
      </c>
      <c r="B23" s="271"/>
      <c r="C23" s="271"/>
      <c r="D23" s="105" t="str">
        <f>IF($A$13&gt;0,VLOOKUP($A$13,legenda!H:J,3,0),"")</f>
        <v/>
      </c>
      <c r="E23" s="90"/>
      <c r="F23" s="272"/>
      <c r="G23" s="272"/>
      <c r="H23" s="106" t="str">
        <f t="shared" si="0"/>
        <v/>
      </c>
      <c r="I23" s="107" t="str">
        <f t="shared" si="1"/>
        <v>nepovinné</v>
      </c>
    </row>
    <row r="24" spans="1:16" x14ac:dyDescent="0.25">
      <c r="A24" s="104">
        <v>2007</v>
      </c>
      <c r="B24" s="271"/>
      <c r="C24" s="271"/>
      <c r="D24" s="105" t="str">
        <f>IF($A$13&gt;0,VLOOKUP($A$13,legenda!H:J,3,0),"")</f>
        <v/>
      </c>
      <c r="E24" s="90"/>
      <c r="F24" s="272"/>
      <c r="G24" s="272"/>
      <c r="H24" s="106" t="str">
        <f t="shared" si="0"/>
        <v/>
      </c>
      <c r="I24" s="107" t="str">
        <f t="shared" si="1"/>
        <v>nepovinné</v>
      </c>
    </row>
    <row r="25" spans="1:16" x14ac:dyDescent="0.25">
      <c r="A25" s="104">
        <v>2008</v>
      </c>
      <c r="B25" s="271"/>
      <c r="C25" s="271"/>
      <c r="D25" s="105" t="str">
        <f>IF($A$13&gt;0,VLOOKUP($A$13,legenda!H:J,3,0),"")</f>
        <v/>
      </c>
      <c r="E25" s="90"/>
      <c r="F25" s="272"/>
      <c r="G25" s="272"/>
      <c r="H25" s="106" t="str">
        <f t="shared" si="0"/>
        <v/>
      </c>
      <c r="I25" s="107" t="str">
        <f t="shared" si="1"/>
        <v>nepovinné</v>
      </c>
    </row>
    <row r="26" spans="1:16" x14ac:dyDescent="0.25">
      <c r="A26" s="104">
        <v>2009</v>
      </c>
      <c r="B26" s="271"/>
      <c r="C26" s="271"/>
      <c r="D26" s="105" t="str">
        <f>IF($A$13&gt;0,VLOOKUP($A$13,legenda!H:J,3,0),"")</f>
        <v/>
      </c>
      <c r="E26" s="90"/>
      <c r="F26" s="272"/>
      <c r="G26" s="272"/>
      <c r="H26" s="106" t="str">
        <f t="shared" si="0"/>
        <v/>
      </c>
      <c r="I26" s="107" t="str">
        <f t="shared" si="1"/>
        <v>nepovinné</v>
      </c>
    </row>
    <row r="27" spans="1:16" x14ac:dyDescent="0.25">
      <c r="A27" s="104">
        <v>2010</v>
      </c>
      <c r="B27" s="271"/>
      <c r="C27" s="271"/>
      <c r="D27" s="105" t="str">
        <f>IF($A$13&gt;0,VLOOKUP($A$13,legenda!H:J,3,0),"")</f>
        <v/>
      </c>
      <c r="E27" s="90"/>
      <c r="F27" s="272"/>
      <c r="G27" s="272"/>
      <c r="H27" s="106" t="str">
        <f t="shared" si="0"/>
        <v/>
      </c>
      <c r="I27" s="107" t="str">
        <f t="shared" si="1"/>
        <v>nepovinné</v>
      </c>
    </row>
    <row r="28" spans="1:16" x14ac:dyDescent="0.25">
      <c r="A28" s="104">
        <v>2011</v>
      </c>
      <c r="B28" s="271"/>
      <c r="C28" s="271"/>
      <c r="D28" s="105" t="str">
        <f>IF($A$13&gt;0,VLOOKUP($A$13,legenda!H:J,3,0),"")</f>
        <v/>
      </c>
      <c r="E28" s="90"/>
      <c r="F28" s="272"/>
      <c r="G28" s="272"/>
      <c r="H28" s="106" t="str">
        <f t="shared" si="0"/>
        <v/>
      </c>
      <c r="I28" s="107" t="str">
        <f t="shared" si="1"/>
        <v>nepovinné</v>
      </c>
    </row>
    <row r="29" spans="1:16" x14ac:dyDescent="0.25">
      <c r="A29" s="104">
        <v>2012</v>
      </c>
      <c r="B29" s="271"/>
      <c r="C29" s="271"/>
      <c r="D29" s="105" t="str">
        <f>IF($A$13&gt;0,VLOOKUP($A$13,legenda!H:J,3,0),"")</f>
        <v/>
      </c>
      <c r="E29" s="90"/>
      <c r="F29" s="272"/>
      <c r="G29" s="272"/>
      <c r="H29" s="106" t="str">
        <f t="shared" si="0"/>
        <v/>
      </c>
      <c r="I29" s="107" t="str">
        <f t="shared" si="1"/>
        <v>nepovinné</v>
      </c>
    </row>
    <row r="30" spans="1:16" x14ac:dyDescent="0.25">
      <c r="A30" s="104">
        <v>2013</v>
      </c>
      <c r="B30" s="300"/>
      <c r="C30" s="301"/>
      <c r="D30" s="105" t="str">
        <f>IF($A$13&gt;0,VLOOKUP($A$13,legenda!H:J,3,0),"")</f>
        <v/>
      </c>
      <c r="E30" s="90"/>
      <c r="F30" s="302"/>
      <c r="G30" s="303"/>
      <c r="H30" s="106" t="str">
        <f t="shared" si="0"/>
        <v/>
      </c>
      <c r="I30" s="107" t="str">
        <f t="shared" si="1"/>
        <v>nepovinné</v>
      </c>
    </row>
    <row r="31" spans="1:16" x14ac:dyDescent="0.25">
      <c r="A31" s="104">
        <v>2014</v>
      </c>
      <c r="B31" s="271"/>
      <c r="C31" s="271"/>
      <c r="D31" s="105" t="str">
        <f>IF($A$13&gt;0,VLOOKUP($A$13,legenda!H:J,3,0),"")</f>
        <v/>
      </c>
      <c r="E31" s="90"/>
      <c r="F31" s="272"/>
      <c r="G31" s="272"/>
      <c r="H31" s="106" t="str">
        <f t="shared" si="0"/>
        <v/>
      </c>
      <c r="I31" s="107" t="str">
        <f t="shared" si="1"/>
        <v>nepovinné</v>
      </c>
    </row>
    <row r="32" spans="1:16" x14ac:dyDescent="0.25">
      <c r="A32" s="104">
        <v>2015</v>
      </c>
      <c r="B32" s="271"/>
      <c r="C32" s="271"/>
      <c r="D32" s="105" t="str">
        <f>IF($A$13&gt;0,VLOOKUP($A$13,legenda!H:J,3,0),"")</f>
        <v/>
      </c>
      <c r="E32" s="90"/>
      <c r="F32" s="272"/>
      <c r="G32" s="272"/>
      <c r="H32" s="106" t="str">
        <f t="shared" si="0"/>
        <v/>
      </c>
      <c r="I32" s="107" t="str">
        <f t="shared" si="1"/>
        <v>nepovinné</v>
      </c>
    </row>
    <row r="33" spans="1:9" x14ac:dyDescent="0.25">
      <c r="A33" s="104">
        <v>2016</v>
      </c>
      <c r="B33" s="271"/>
      <c r="C33" s="271"/>
      <c r="D33" s="105" t="str">
        <f>IF($A$13&gt;0,VLOOKUP($A$13,legenda!H:J,3,0),"")</f>
        <v/>
      </c>
      <c r="E33" s="90"/>
      <c r="F33" s="272"/>
      <c r="G33" s="272"/>
      <c r="H33" s="106" t="str">
        <f t="shared" si="0"/>
        <v/>
      </c>
      <c r="I33" s="107" t="str">
        <f t="shared" si="1"/>
        <v>nepovinné</v>
      </c>
    </row>
    <row r="34" spans="1:9" x14ac:dyDescent="0.25">
      <c r="A34" s="104">
        <v>2017</v>
      </c>
      <c r="B34" s="271"/>
      <c r="C34" s="271"/>
      <c r="D34" s="105" t="str">
        <f>IF($A$13&gt;0,VLOOKUP($A$13,legenda!H:J,3,0),"")</f>
        <v/>
      </c>
      <c r="E34" s="90"/>
      <c r="F34" s="272"/>
      <c r="G34" s="272"/>
      <c r="H34" s="106" t="str">
        <f t="shared" si="0"/>
        <v/>
      </c>
      <c r="I34" s="107" t="str">
        <f t="shared" si="1"/>
        <v>nepovinné</v>
      </c>
    </row>
    <row r="35" spans="1:9" x14ac:dyDescent="0.25">
      <c r="A35" s="104">
        <v>2018</v>
      </c>
      <c r="B35" s="271"/>
      <c r="C35" s="271"/>
      <c r="D35" s="105" t="str">
        <f>IF($A$13&gt;0,VLOOKUP($A$13,legenda!H:J,3,0),"")</f>
        <v/>
      </c>
      <c r="E35" s="90"/>
      <c r="F35" s="272"/>
      <c r="G35" s="272"/>
      <c r="H35" s="106" t="str">
        <f t="shared" si="0"/>
        <v/>
      </c>
      <c r="I35" s="107" t="str">
        <f t="shared" si="1"/>
        <v>nepovinné</v>
      </c>
    </row>
    <row r="36" spans="1:9" x14ac:dyDescent="0.25">
      <c r="A36" s="104">
        <v>2019</v>
      </c>
      <c r="B36" s="271"/>
      <c r="C36" s="271"/>
      <c r="D36" s="105" t="str">
        <f>IF($A$13&gt;0,VLOOKUP($A$13,legenda!H:J,3,0),"")</f>
        <v/>
      </c>
      <c r="E36" s="90"/>
      <c r="F36" s="272"/>
      <c r="G36" s="272"/>
      <c r="H36" s="106" t="str">
        <f t="shared" si="0"/>
        <v/>
      </c>
      <c r="I36" s="107" t="str">
        <f t="shared" si="1"/>
        <v>nepovinné</v>
      </c>
    </row>
    <row r="37" spans="1:9" x14ac:dyDescent="0.25">
      <c r="A37" s="104">
        <v>2020</v>
      </c>
      <c r="B37" s="271"/>
      <c r="C37" s="271"/>
      <c r="D37" s="105" t="str">
        <f>IF($A$13&gt;0,VLOOKUP($A$13,legenda!H:J,3,0),"")</f>
        <v/>
      </c>
      <c r="E37" s="90"/>
      <c r="F37" s="272"/>
      <c r="G37" s="272"/>
      <c r="H37" s="106" t="str">
        <f t="shared" si="0"/>
        <v/>
      </c>
      <c r="I37" s="107" t="str">
        <f t="shared" ref="I37" si="2">IF(D37="MWh","povinné","povinné")</f>
        <v>povinné</v>
      </c>
    </row>
    <row r="38" spans="1:9" x14ac:dyDescent="0.25">
      <c r="A38" s="309" t="s">
        <v>206</v>
      </c>
      <c r="B38" s="310"/>
      <c r="C38" s="108"/>
      <c r="D38" s="90"/>
      <c r="E38" s="90"/>
      <c r="F38" s="90"/>
      <c r="G38" s="90"/>
      <c r="H38" s="90"/>
      <c r="I38" s="91"/>
    </row>
    <row r="39" spans="1:9" x14ac:dyDescent="0.25">
      <c r="A39" s="311" t="s">
        <v>230</v>
      </c>
      <c r="B39" s="312"/>
      <c r="C39" s="312"/>
      <c r="D39" s="312"/>
      <c r="E39" s="312"/>
      <c r="F39" s="305" t="str">
        <f>IF(AND(A13&gt;0),IF(A13=legenda!H38,IF(AND(F37&gt;0),(IF(OR(F37&lt;(0.5*H19),F37&gt;(1.1*H19)),"áno","nie")),""),IF(AND(B37&gt;0),(IF(OR(B37&lt;(0.5*D18),B37&gt;(1.1*D18)),"áno","nie")))),"doplňte údaje")</f>
        <v>doplňte údaje</v>
      </c>
      <c r="G39" s="305"/>
      <c r="H39" s="109"/>
      <c r="I39" s="110"/>
    </row>
    <row r="40" spans="1:9" x14ac:dyDescent="0.25">
      <c r="A40" s="111"/>
      <c r="B40" s="112"/>
      <c r="C40" s="113"/>
      <c r="D40" s="109"/>
      <c r="E40" s="109"/>
      <c r="F40" s="109"/>
      <c r="G40" s="109"/>
      <c r="H40" s="109"/>
      <c r="I40" s="110"/>
    </row>
    <row r="41" spans="1:9" ht="30.75" customHeight="1" x14ac:dyDescent="0.25">
      <c r="A41" s="306" t="s">
        <v>208</v>
      </c>
      <c r="B41" s="307"/>
      <c r="C41" s="307"/>
      <c r="D41" s="308"/>
      <c r="E41" s="304">
        <f>IF(A13&gt;0,(0.75*1.06*Žiadosť!C98*I13*D18),0)</f>
        <v>0</v>
      </c>
      <c r="F41" s="304"/>
      <c r="G41" s="304"/>
      <c r="H41" s="304"/>
      <c r="I41" s="91"/>
    </row>
    <row r="42" spans="1:9" ht="15.75" thickBot="1" x14ac:dyDescent="0.3">
      <c r="A42" s="114"/>
      <c r="B42" s="115"/>
      <c r="C42" s="115"/>
      <c r="D42" s="115"/>
      <c r="E42" s="115"/>
      <c r="F42" s="115"/>
      <c r="G42" s="115"/>
      <c r="H42" s="115"/>
      <c r="I42" s="116"/>
    </row>
  </sheetData>
  <sheetProtection algorithmName="SHA-512" hashValue="gzMFYh7eLqnITBfpTrop/GeYJWQ7Y6ymJLd/34mmSO2Caru2dan1qJBy2MtosfgQxJR3nt0QbUkKQPoTT9bB2A==" saltValue="aylNfpGlHrg5BHCBl/2VhA==" spinCount="100000" sheet="1" objects="1" scenarios="1" formatCells="0" formatColumns="0" formatRows="0" insertColumns="0" insertRows="0" insertHyperlinks="0" deleteColumns="0" deleteRows="0" sort="0"/>
  <mergeCells count="62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41:D41"/>
    <mergeCell ref="E41:H41"/>
    <mergeCell ref="B34:C34"/>
    <mergeCell ref="F34:G34"/>
    <mergeCell ref="B35:C35"/>
    <mergeCell ref="F35:G35"/>
    <mergeCell ref="B36:C36"/>
    <mergeCell ref="F36:G36"/>
    <mergeCell ref="B37:C37"/>
    <mergeCell ref="F37:G37"/>
    <mergeCell ref="A38:B38"/>
    <mergeCell ref="A39:E39"/>
    <mergeCell ref="F39:G39"/>
  </mergeCells>
  <dataValidations count="2">
    <dataValidation type="list" allowBlank="1" showInputMessage="1" showErrorMessage="1" sqref="C38">
      <formula1>$A$22:$A$28</formula1>
    </dataValidation>
    <dataValidation type="list" allowBlank="1" showInputMessage="1" showErrorMessage="1" sqref="C40">
      <formula1>$A$22:$A$27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&amp;LPríloha č. 2&amp;C&amp;A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legenda!$H$3:$H$38</xm:f>
          </x14:formula1>
          <xm:sqref>A13:H13</xm:sqref>
        </x14:dataValidation>
        <x14:dataValidation type="list" allowBlank="1" showInputMessage="1" showErrorMessage="1">
          <x14:formula1>
            <xm:f>legenda!$F$3:$F$23</xm:f>
          </x14:formula1>
          <xm:sqref>B9</xm:sqref>
        </x14:dataValidation>
        <x14:dataValidation type="list" allowBlank="1" showInputMessage="1" showErrorMessage="1">
          <x14:formula1>
            <xm:f>legenda!$D$2:$D$80</xm:f>
          </x14:formula1>
          <xm:sqref>E3:F3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Normal="100" zoomScaleSheetLayoutView="100" workbookViewId="0">
      <selection activeCell="O41" sqref="O41"/>
    </sheetView>
  </sheetViews>
  <sheetFormatPr defaultRowHeight="15" x14ac:dyDescent="0.25"/>
  <cols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2" max="12" width="14.140625" bestFit="1" customWidth="1"/>
  </cols>
  <sheetData>
    <row r="1" spans="1:9" x14ac:dyDescent="0.25">
      <c r="A1" s="273" t="s">
        <v>161</v>
      </c>
      <c r="B1" s="274"/>
      <c r="C1" s="274"/>
      <c r="D1" s="274"/>
      <c r="E1" s="274"/>
      <c r="F1" s="274"/>
      <c r="G1" s="274"/>
      <c r="H1" s="274"/>
      <c r="I1" s="275"/>
    </row>
    <row r="2" spans="1:9" x14ac:dyDescent="0.25">
      <c r="A2" s="167" t="s">
        <v>124</v>
      </c>
      <c r="B2" s="168"/>
      <c r="C2" s="168"/>
      <c r="D2" s="169"/>
      <c r="E2" s="170" t="s">
        <v>8</v>
      </c>
      <c r="F2" s="169"/>
      <c r="G2" s="170" t="s">
        <v>9</v>
      </c>
      <c r="H2" s="168"/>
      <c r="I2" s="171"/>
    </row>
    <row r="3" spans="1:9" x14ac:dyDescent="0.25">
      <c r="A3" s="158"/>
      <c r="B3" s="159"/>
      <c r="C3" s="159"/>
      <c r="D3" s="160"/>
      <c r="E3" s="177"/>
      <c r="F3" s="178"/>
      <c r="G3" s="164" t="str">
        <f>IF(E3&gt;0,VLOOKUP(E3,legenda!D:E,2,0),"")</f>
        <v/>
      </c>
      <c r="H3" s="165"/>
      <c r="I3" s="166"/>
    </row>
    <row r="4" spans="1:9" x14ac:dyDescent="0.25">
      <c r="A4" s="167" t="s">
        <v>4</v>
      </c>
      <c r="B4" s="168"/>
      <c r="C4" s="168"/>
      <c r="D4" s="169"/>
      <c r="E4" s="33" t="s">
        <v>5</v>
      </c>
      <c r="F4" s="170" t="s">
        <v>6</v>
      </c>
      <c r="G4" s="168"/>
      <c r="H4" s="168"/>
      <c r="I4" s="171"/>
    </row>
    <row r="5" spans="1:9" x14ac:dyDescent="0.25">
      <c r="A5" s="158"/>
      <c r="B5" s="159"/>
      <c r="C5" s="159"/>
      <c r="D5" s="160"/>
      <c r="E5" s="130"/>
      <c r="F5" s="172"/>
      <c r="G5" s="159"/>
      <c r="H5" s="159"/>
      <c r="I5" s="173"/>
    </row>
    <row r="6" spans="1:9" x14ac:dyDescent="0.25">
      <c r="A6" s="89"/>
      <c r="B6" s="90"/>
      <c r="C6" s="90"/>
      <c r="D6" s="90"/>
      <c r="E6" s="90"/>
      <c r="F6" s="90"/>
      <c r="G6" s="90"/>
      <c r="H6" s="90"/>
      <c r="I6" s="91"/>
    </row>
    <row r="7" spans="1:9" x14ac:dyDescent="0.25">
      <c r="A7" s="279" t="s">
        <v>162</v>
      </c>
      <c r="B7" s="280"/>
      <c r="C7" s="280"/>
      <c r="D7" s="280"/>
      <c r="E7" s="280"/>
      <c r="F7" s="280"/>
      <c r="G7" s="280"/>
      <c r="H7" s="280"/>
      <c r="I7" s="281"/>
    </row>
    <row r="8" spans="1:9" x14ac:dyDescent="0.25">
      <c r="A8" s="40"/>
      <c r="B8" s="144" t="s">
        <v>140</v>
      </c>
      <c r="C8" s="144"/>
      <c r="D8" s="144"/>
      <c r="E8" s="46" t="s">
        <v>139</v>
      </c>
      <c r="F8" s="47"/>
      <c r="G8" s="47"/>
      <c r="H8" s="47"/>
      <c r="I8" s="48"/>
    </row>
    <row r="9" spans="1:9" ht="30" customHeight="1" x14ac:dyDescent="0.25">
      <c r="A9" s="49">
        <v>1</v>
      </c>
      <c r="B9" s="282"/>
      <c r="C9" s="282"/>
      <c r="D9" s="282"/>
      <c r="E9" s="92" t="str">
        <f>IF(B9&gt;0,VLOOKUP(B9,legenda!F:G,2,0),"")</f>
        <v/>
      </c>
      <c r="F9" s="93"/>
      <c r="G9" s="93"/>
      <c r="H9" s="94"/>
      <c r="I9" s="95"/>
    </row>
    <row r="10" spans="1:9" x14ac:dyDescent="0.25">
      <c r="A10" s="89"/>
      <c r="B10" s="90"/>
      <c r="C10" s="90"/>
      <c r="D10" s="90"/>
      <c r="E10" s="90"/>
      <c r="F10" s="90"/>
      <c r="G10" s="90"/>
      <c r="H10" s="90"/>
      <c r="I10" s="91"/>
    </row>
    <row r="11" spans="1:9" x14ac:dyDescent="0.25">
      <c r="A11" s="279" t="s">
        <v>204</v>
      </c>
      <c r="B11" s="280"/>
      <c r="C11" s="280"/>
      <c r="D11" s="280"/>
      <c r="E11" s="280"/>
      <c r="F11" s="280"/>
      <c r="G11" s="280"/>
      <c r="H11" s="280"/>
      <c r="I11" s="281"/>
    </row>
    <row r="12" spans="1:9" ht="71.25" customHeight="1" x14ac:dyDescent="0.25">
      <c r="A12" s="283" t="s">
        <v>205</v>
      </c>
      <c r="B12" s="284"/>
      <c r="C12" s="284"/>
      <c r="D12" s="284"/>
      <c r="E12" s="284"/>
      <c r="F12" s="284"/>
      <c r="G12" s="284"/>
      <c r="H12" s="285"/>
      <c r="I12" s="96" t="str">
        <f>IF(A13&gt;0,VLOOKUP($A$13,legenda!H:K,4,0),"")</f>
        <v/>
      </c>
    </row>
    <row r="13" spans="1:9" x14ac:dyDescent="0.25">
      <c r="A13" s="286"/>
      <c r="B13" s="287"/>
      <c r="C13" s="287"/>
      <c r="D13" s="287"/>
      <c r="E13" s="287"/>
      <c r="F13" s="287"/>
      <c r="G13" s="287"/>
      <c r="H13" s="288"/>
      <c r="I13" s="97" t="str">
        <f>IF(A13&gt;0,VLOOKUP(A13,legenda!H:I,2,0),"")</f>
        <v/>
      </c>
    </row>
    <row r="14" spans="1:9" s="8" customFormat="1" ht="15" customHeight="1" x14ac:dyDescent="0.25">
      <c r="A14" s="283" t="s">
        <v>207</v>
      </c>
      <c r="B14" s="284"/>
      <c r="C14" s="284"/>
      <c r="D14" s="284"/>
      <c r="E14" s="284"/>
      <c r="F14" s="284"/>
      <c r="G14" s="284"/>
      <c r="H14" s="284"/>
      <c r="I14" s="289"/>
    </row>
    <row r="15" spans="1:9" s="8" customFormat="1" x14ac:dyDescent="0.25">
      <c r="A15" s="290"/>
      <c r="B15" s="291"/>
      <c r="C15" s="291"/>
      <c r="D15" s="291"/>
      <c r="E15" s="291"/>
      <c r="F15" s="291"/>
      <c r="G15" s="291"/>
      <c r="H15" s="291"/>
      <c r="I15" s="292"/>
    </row>
    <row r="16" spans="1:9" s="8" customFormat="1" x14ac:dyDescent="0.25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16" s="8" customFormat="1" x14ac:dyDescent="0.25">
      <c r="A17" s="296" t="s">
        <v>219</v>
      </c>
      <c r="B17" s="296"/>
      <c r="C17" s="296"/>
      <c r="D17" s="296"/>
      <c r="E17" s="296"/>
      <c r="F17" s="296"/>
      <c r="G17" s="296"/>
      <c r="H17" s="296"/>
      <c r="I17" s="296"/>
    </row>
    <row r="18" spans="1:16" ht="29.25" customHeight="1" x14ac:dyDescent="0.25">
      <c r="A18" s="276" t="str">
        <f>IF(A13&gt;0,VLOOKUP($A$13,legenda!H:L,5,0),"")</f>
        <v/>
      </c>
      <c r="B18" s="277" t="e">
        <f>VLOOKUP($A$13,legenda!C:E,4,0)</f>
        <v>#N/A</v>
      </c>
      <c r="C18" s="277" t="e">
        <f>VLOOKUP($A$13,legenda!D:F,4,0)</f>
        <v>#N/A</v>
      </c>
      <c r="D18" s="278" t="str">
        <f>IF(AND(B22&gt;0,B23&gt;0,B24&gt;0,B25&gt;0,B26&gt;0,B27&gt;0,B28&gt;0),(SUM(B22:C28)-VLOOKUP(C38,A22:C28,2,0))/6,IF(AND(B22&gt;0,B23&gt;0,B24&gt;0,B25&gt;0),(SUM(B22:C24))/3,IF(AND(B23&gt;0,B24&gt;0,B25&gt;0,B26&gt;0),(SUM(B23:C25))/3,IF(AND(B24&gt;0,B25&gt;0,B26&gt;0,B27&gt;0),(SUM(B24:C26))/3,IF(AND(B25&gt;0,B26&gt;0,B27&gt;0,B28&gt;0),(SUM(B25:C27))/3,IF(AND(B26&gt;0,B27&gt;0,B28&gt;0,B29&gt;0),(SUM(B26:C28))/3,IF(AND(B27&gt;0,B28&gt;0,B29&gt;0,B30&gt;0),(SUM(B27:C29))/3,IF(AND(B28&gt;0,B29&gt;0,B30&gt;0,B31&gt;0),(SUM(B28:C30))/3,IF(AND(B29&gt;0,B30&gt;0,B31&gt;0,B32&gt;0),(SUM(B29:C31))/3,IF(AND(B30&gt;0,B31&gt;0,B32&gt;0,B33&gt;0),(SUM(B30:C32))/3,IF(AND(B31&gt;0,B32&gt;0,B33&gt;0,B34&gt;0),(SUM(B31:C33))/3,IF(AND(B32&gt;0,B33&gt;0,B34&gt;0,B35&gt;0),(SUM(B32:C34))/3,IF(AND(B33&gt;0,B34&gt;0,B35&gt;0,B36&gt;0),(SUM(B33:C35))/3,IF(AND(B34&gt;0,B35&gt;0,B36&gt;0,B37&gt;0),(SUM(B34:C36))/3,"neoprávnená prevádzka"))))))))))))))</f>
        <v>neoprávnená prevádzka</v>
      </c>
      <c r="E18" s="278"/>
      <c r="F18" s="124" t="str">
        <f>IF(A13&gt;0,VLOOKUP($A$13,legenda!H:J,3,0),"")</f>
        <v/>
      </c>
      <c r="G18" s="101"/>
      <c r="H18" s="101"/>
      <c r="I18" s="126"/>
      <c r="O18" s="123"/>
      <c r="P18" s="123"/>
    </row>
    <row r="19" spans="1:16" ht="15" customHeight="1" x14ac:dyDescent="0.25">
      <c r="A19" s="98"/>
      <c r="B19" s="99"/>
      <c r="C19" s="99"/>
      <c r="D19" s="100"/>
      <c r="E19" s="100"/>
      <c r="F19" s="90"/>
      <c r="G19" s="90"/>
      <c r="H19" s="125" t="str">
        <f>IF(AND(F22&gt;0,F23&gt;0,F24&gt;0,F25&gt;0,F26&gt;0,F27&gt;0,F28&gt;0),(SUM(F22:G28)-VLOOKUP(C38,A22:G28,6,0))/6,IF(AND(F22&gt;0,F23&gt;0,F24&gt;0,F25&gt;0),(SUM(F22:G24))/3,IF(AND(F23&gt;0,F24&gt;0,F25&gt;0,F26&gt;0),(SUM(F23:G25))/3,IF(AND(F24&gt;0,F25&gt;0,F26&gt;0,F27&gt;0),(SUM(F24:F26))/3,IF(AND(F25&gt;0,F26&gt;0,F27&gt;0,F28&gt;0),(SUM(F25:G27))/3,IF(AND(F26&gt;0,F27&gt;0,F28&gt;0,F29&gt;0),(SUM(F26:G28))/3,IF(AND(F27&gt;0,F28&gt;0,F29&gt;0,F30&gt;0),(SUM(F27:G29))/3,IF(AND(F28&gt;0,F29&gt;0,F30&gt;0,F31&gt;0),(SUM(F28:G30))/3,IF(AND(F29&gt;0,F30&gt;0,F31&gt;0,F32&gt;0),(SUM(F29:G31))/3,IF(AND(F30&gt;0,F31&gt;0,F32&gt;0,F33&gt;0),(SUM(F30:G32))/3,IF(AND(F31&gt;0,F32&gt;0,F33&gt;0,F34&gt;0),(SUM(F31:G33))/3,IF(AND(F32&gt;0,F33&gt;0,F34&gt;0,F35&gt;0),(SUM(F32:G34))/3,IF(AND(F33&gt;0,F34&gt;0,F35&gt;0,F36&gt;0),(SUM(F33:G35))/3,IF(AND(F34&gt;0,F35&gt;0,F36&gt;0,F37&gt;0),(SUM(F34:G36))/3,"neoprávnená prevádzka"))))))))))))))</f>
        <v>neoprávnená prevádzka</v>
      </c>
      <c r="I19" s="102"/>
    </row>
    <row r="20" spans="1:16" ht="15" customHeight="1" x14ac:dyDescent="0.25">
      <c r="A20" s="298" t="s">
        <v>228</v>
      </c>
      <c r="B20" s="299"/>
      <c r="C20" s="299"/>
      <c r="D20" s="90"/>
      <c r="E20" s="90"/>
      <c r="F20" s="103" t="s">
        <v>229</v>
      </c>
      <c r="G20" s="103"/>
      <c r="H20" s="90"/>
      <c r="I20" s="91"/>
    </row>
    <row r="21" spans="1:16" ht="31.5" customHeight="1" x14ac:dyDescent="0.25">
      <c r="A21" s="118" t="s">
        <v>224</v>
      </c>
      <c r="B21" s="297" t="str">
        <f>IF(A13&gt;0,VLOOKUP($A$13,legenda!H:M,6,0),"")</f>
        <v/>
      </c>
      <c r="C21" s="297"/>
      <c r="D21" s="117" t="s">
        <v>209</v>
      </c>
      <c r="E21" s="90"/>
      <c r="F21" s="297" t="str">
        <f>IF(A13&gt;0,VLOOKUP($A$13,legenda!H:N,7,0),"")</f>
        <v/>
      </c>
      <c r="G21" s="297"/>
      <c r="H21" s="117" t="s">
        <v>209</v>
      </c>
      <c r="I21" s="119" t="s">
        <v>227</v>
      </c>
    </row>
    <row r="22" spans="1:16" x14ac:dyDescent="0.25">
      <c r="A22" s="104">
        <v>2005</v>
      </c>
      <c r="B22" s="271"/>
      <c r="C22" s="271"/>
      <c r="D22" s="105" t="str">
        <f>IF($A$13&gt;0,VLOOKUP($A$13,legenda!H:J,3,0),"")</f>
        <v/>
      </c>
      <c r="E22" s="90"/>
      <c r="F22" s="272"/>
      <c r="G22" s="272"/>
      <c r="H22" s="106" t="str">
        <f t="shared" ref="H22:H37" si="0">IF($A$13&gt;0,IF(D22="ton","GWh","ton"),"")</f>
        <v/>
      </c>
      <c r="I22" s="107" t="str">
        <f t="shared" ref="I22:I36" si="1">IF(B22&gt;0, IF(D22="MWh","povinné","nepovinné"),"nepovinné")</f>
        <v>nepovinné</v>
      </c>
    </row>
    <row r="23" spans="1:16" x14ac:dyDescent="0.25">
      <c r="A23" s="104">
        <v>2006</v>
      </c>
      <c r="B23" s="271"/>
      <c r="C23" s="271"/>
      <c r="D23" s="105" t="str">
        <f>IF($A$13&gt;0,VLOOKUP($A$13,legenda!H:J,3,0),"")</f>
        <v/>
      </c>
      <c r="E23" s="90"/>
      <c r="F23" s="272"/>
      <c r="G23" s="272"/>
      <c r="H23" s="106" t="str">
        <f t="shared" si="0"/>
        <v/>
      </c>
      <c r="I23" s="107" t="str">
        <f t="shared" si="1"/>
        <v>nepovinné</v>
      </c>
    </row>
    <row r="24" spans="1:16" x14ac:dyDescent="0.25">
      <c r="A24" s="104">
        <v>2007</v>
      </c>
      <c r="B24" s="271"/>
      <c r="C24" s="271"/>
      <c r="D24" s="105" t="str">
        <f>IF($A$13&gt;0,VLOOKUP($A$13,legenda!H:J,3,0),"")</f>
        <v/>
      </c>
      <c r="E24" s="90"/>
      <c r="F24" s="272"/>
      <c r="G24" s="272"/>
      <c r="H24" s="106" t="str">
        <f t="shared" si="0"/>
        <v/>
      </c>
      <c r="I24" s="107" t="str">
        <f t="shared" si="1"/>
        <v>nepovinné</v>
      </c>
    </row>
    <row r="25" spans="1:16" x14ac:dyDescent="0.25">
      <c r="A25" s="104">
        <v>2008</v>
      </c>
      <c r="B25" s="271"/>
      <c r="C25" s="271"/>
      <c r="D25" s="105" t="str">
        <f>IF($A$13&gt;0,VLOOKUP($A$13,legenda!H:J,3,0),"")</f>
        <v/>
      </c>
      <c r="E25" s="90"/>
      <c r="F25" s="272"/>
      <c r="G25" s="272"/>
      <c r="H25" s="106" t="str">
        <f t="shared" si="0"/>
        <v/>
      </c>
      <c r="I25" s="107" t="str">
        <f t="shared" si="1"/>
        <v>nepovinné</v>
      </c>
    </row>
    <row r="26" spans="1:16" x14ac:dyDescent="0.25">
      <c r="A26" s="104">
        <v>2009</v>
      </c>
      <c r="B26" s="271"/>
      <c r="C26" s="271"/>
      <c r="D26" s="105" t="str">
        <f>IF($A$13&gt;0,VLOOKUP($A$13,legenda!H:J,3,0),"")</f>
        <v/>
      </c>
      <c r="E26" s="90"/>
      <c r="F26" s="272"/>
      <c r="G26" s="272"/>
      <c r="H26" s="106" t="str">
        <f t="shared" si="0"/>
        <v/>
      </c>
      <c r="I26" s="107" t="str">
        <f t="shared" si="1"/>
        <v>nepovinné</v>
      </c>
    </row>
    <row r="27" spans="1:16" x14ac:dyDescent="0.25">
      <c r="A27" s="104">
        <v>2010</v>
      </c>
      <c r="B27" s="271"/>
      <c r="C27" s="271"/>
      <c r="D27" s="105" t="str">
        <f>IF($A$13&gt;0,VLOOKUP($A$13,legenda!H:J,3,0),"")</f>
        <v/>
      </c>
      <c r="E27" s="90"/>
      <c r="F27" s="272"/>
      <c r="G27" s="272"/>
      <c r="H27" s="106" t="str">
        <f t="shared" si="0"/>
        <v/>
      </c>
      <c r="I27" s="107" t="str">
        <f t="shared" si="1"/>
        <v>nepovinné</v>
      </c>
    </row>
    <row r="28" spans="1:16" x14ac:dyDescent="0.25">
      <c r="A28" s="104">
        <v>2011</v>
      </c>
      <c r="B28" s="271"/>
      <c r="C28" s="271"/>
      <c r="D28" s="105" t="str">
        <f>IF($A$13&gt;0,VLOOKUP($A$13,legenda!H:J,3,0),"")</f>
        <v/>
      </c>
      <c r="E28" s="90"/>
      <c r="F28" s="272"/>
      <c r="G28" s="272"/>
      <c r="H28" s="106" t="str">
        <f t="shared" si="0"/>
        <v/>
      </c>
      <c r="I28" s="107" t="str">
        <f t="shared" si="1"/>
        <v>nepovinné</v>
      </c>
    </row>
    <row r="29" spans="1:16" x14ac:dyDescent="0.25">
      <c r="A29" s="104">
        <v>2012</v>
      </c>
      <c r="B29" s="271"/>
      <c r="C29" s="271"/>
      <c r="D29" s="105" t="str">
        <f>IF($A$13&gt;0,VLOOKUP($A$13,legenda!H:J,3,0),"")</f>
        <v/>
      </c>
      <c r="E29" s="90"/>
      <c r="F29" s="272"/>
      <c r="G29" s="272"/>
      <c r="H29" s="106" t="str">
        <f t="shared" si="0"/>
        <v/>
      </c>
      <c r="I29" s="107" t="str">
        <f t="shared" si="1"/>
        <v>nepovinné</v>
      </c>
    </row>
    <row r="30" spans="1:16" x14ac:dyDescent="0.25">
      <c r="A30" s="104">
        <v>2013</v>
      </c>
      <c r="B30" s="300"/>
      <c r="C30" s="301"/>
      <c r="D30" s="105" t="str">
        <f>IF($A$13&gt;0,VLOOKUP($A$13,legenda!H:J,3,0),"")</f>
        <v/>
      </c>
      <c r="E30" s="90"/>
      <c r="F30" s="302"/>
      <c r="G30" s="303"/>
      <c r="H30" s="106" t="str">
        <f t="shared" si="0"/>
        <v/>
      </c>
      <c r="I30" s="107" t="str">
        <f t="shared" si="1"/>
        <v>nepovinné</v>
      </c>
    </row>
    <row r="31" spans="1:16" x14ac:dyDescent="0.25">
      <c r="A31" s="104">
        <v>2014</v>
      </c>
      <c r="B31" s="271"/>
      <c r="C31" s="271"/>
      <c r="D31" s="105" t="str">
        <f>IF($A$13&gt;0,VLOOKUP($A$13,legenda!H:J,3,0),"")</f>
        <v/>
      </c>
      <c r="E31" s="90"/>
      <c r="F31" s="272"/>
      <c r="G31" s="272"/>
      <c r="H31" s="106" t="str">
        <f t="shared" si="0"/>
        <v/>
      </c>
      <c r="I31" s="107" t="str">
        <f t="shared" si="1"/>
        <v>nepovinné</v>
      </c>
    </row>
    <row r="32" spans="1:16" x14ac:dyDescent="0.25">
      <c r="A32" s="104">
        <v>2015</v>
      </c>
      <c r="B32" s="271"/>
      <c r="C32" s="271"/>
      <c r="D32" s="105" t="str">
        <f>IF($A$13&gt;0,VLOOKUP($A$13,legenda!H:J,3,0),"")</f>
        <v/>
      </c>
      <c r="E32" s="90"/>
      <c r="F32" s="272"/>
      <c r="G32" s="272"/>
      <c r="H32" s="106" t="str">
        <f t="shared" si="0"/>
        <v/>
      </c>
      <c r="I32" s="107" t="str">
        <f t="shared" si="1"/>
        <v>nepovinné</v>
      </c>
    </row>
    <row r="33" spans="1:9" x14ac:dyDescent="0.25">
      <c r="A33" s="104">
        <v>2016</v>
      </c>
      <c r="B33" s="271"/>
      <c r="C33" s="271"/>
      <c r="D33" s="105" t="str">
        <f>IF($A$13&gt;0,VLOOKUP($A$13,legenda!H:J,3,0),"")</f>
        <v/>
      </c>
      <c r="E33" s="90"/>
      <c r="F33" s="272"/>
      <c r="G33" s="272"/>
      <c r="H33" s="106" t="str">
        <f t="shared" si="0"/>
        <v/>
      </c>
      <c r="I33" s="107" t="str">
        <f t="shared" si="1"/>
        <v>nepovinné</v>
      </c>
    </row>
    <row r="34" spans="1:9" x14ac:dyDescent="0.25">
      <c r="A34" s="104">
        <v>2017</v>
      </c>
      <c r="B34" s="271"/>
      <c r="C34" s="271"/>
      <c r="D34" s="105" t="str">
        <f>IF($A$13&gt;0,VLOOKUP($A$13,legenda!H:J,3,0),"")</f>
        <v/>
      </c>
      <c r="E34" s="90"/>
      <c r="F34" s="272"/>
      <c r="G34" s="272"/>
      <c r="H34" s="106" t="str">
        <f t="shared" si="0"/>
        <v/>
      </c>
      <c r="I34" s="107" t="str">
        <f t="shared" si="1"/>
        <v>nepovinné</v>
      </c>
    </row>
    <row r="35" spans="1:9" x14ac:dyDescent="0.25">
      <c r="A35" s="104">
        <v>2018</v>
      </c>
      <c r="B35" s="271"/>
      <c r="C35" s="271"/>
      <c r="D35" s="105" t="str">
        <f>IF($A$13&gt;0,VLOOKUP($A$13,legenda!H:J,3,0),"")</f>
        <v/>
      </c>
      <c r="E35" s="90"/>
      <c r="F35" s="272"/>
      <c r="G35" s="272"/>
      <c r="H35" s="106" t="str">
        <f t="shared" si="0"/>
        <v/>
      </c>
      <c r="I35" s="107" t="str">
        <f t="shared" si="1"/>
        <v>nepovinné</v>
      </c>
    </row>
    <row r="36" spans="1:9" x14ac:dyDescent="0.25">
      <c r="A36" s="104">
        <v>2019</v>
      </c>
      <c r="B36" s="271"/>
      <c r="C36" s="271"/>
      <c r="D36" s="105" t="str">
        <f>IF($A$13&gt;0,VLOOKUP($A$13,legenda!H:J,3,0),"")</f>
        <v/>
      </c>
      <c r="E36" s="90"/>
      <c r="F36" s="272"/>
      <c r="G36" s="272"/>
      <c r="H36" s="106" t="str">
        <f t="shared" si="0"/>
        <v/>
      </c>
      <c r="I36" s="107" t="str">
        <f t="shared" si="1"/>
        <v>nepovinné</v>
      </c>
    </row>
    <row r="37" spans="1:9" x14ac:dyDescent="0.25">
      <c r="A37" s="104">
        <v>2020</v>
      </c>
      <c r="B37" s="271"/>
      <c r="C37" s="271"/>
      <c r="D37" s="105" t="str">
        <f>IF($A$13&gt;0,VLOOKUP($A$13,legenda!H:J,3,0),"")</f>
        <v/>
      </c>
      <c r="E37" s="90"/>
      <c r="F37" s="272"/>
      <c r="G37" s="272"/>
      <c r="H37" s="106" t="str">
        <f t="shared" si="0"/>
        <v/>
      </c>
      <c r="I37" s="107" t="str">
        <f t="shared" ref="I37" si="2">IF(D37="MWh","povinné","povinné")</f>
        <v>povinné</v>
      </c>
    </row>
    <row r="38" spans="1:9" x14ac:dyDescent="0.25">
      <c r="A38" s="309" t="s">
        <v>206</v>
      </c>
      <c r="B38" s="310"/>
      <c r="C38" s="108"/>
      <c r="D38" s="90"/>
      <c r="E38" s="90"/>
      <c r="F38" s="90"/>
      <c r="G38" s="90"/>
      <c r="H38" s="90"/>
      <c r="I38" s="91"/>
    </row>
    <row r="39" spans="1:9" x14ac:dyDescent="0.25">
      <c r="A39" s="311" t="s">
        <v>230</v>
      </c>
      <c r="B39" s="312"/>
      <c r="C39" s="312"/>
      <c r="D39" s="312"/>
      <c r="E39" s="312"/>
      <c r="F39" s="305" t="str">
        <f>IF(AND(A13&gt;0),IF(A13=legenda!H38,IF(AND(F37&gt;0),(IF(OR(F37&lt;(0.5*H19),F37&gt;(1.1*H19)),"áno","nie")),""),IF(AND(B37&gt;0),(IF(OR(B37&lt;(0.5*D18),B37&gt;(1.1*D18)),"áno","nie")))),"doplňte údaje")</f>
        <v>doplňte údaje</v>
      </c>
      <c r="G39" s="305"/>
      <c r="H39" s="109"/>
      <c r="I39" s="110"/>
    </row>
    <row r="40" spans="1:9" x14ac:dyDescent="0.25">
      <c r="A40" s="111"/>
      <c r="B40" s="112"/>
      <c r="C40" s="113"/>
      <c r="D40" s="109"/>
      <c r="E40" s="109"/>
      <c r="F40" s="109"/>
      <c r="G40" s="109"/>
      <c r="H40" s="109"/>
      <c r="I40" s="110"/>
    </row>
    <row r="41" spans="1:9" ht="30.75" customHeight="1" x14ac:dyDescent="0.25">
      <c r="A41" s="306" t="s">
        <v>208</v>
      </c>
      <c r="B41" s="307"/>
      <c r="C41" s="307"/>
      <c r="D41" s="308"/>
      <c r="E41" s="304">
        <f>IF(A13&gt;0,(0.75*1.06*Žiadosť!C98*I13*D18),0)</f>
        <v>0</v>
      </c>
      <c r="F41" s="304"/>
      <c r="G41" s="304"/>
      <c r="H41" s="304"/>
      <c r="I41" s="91"/>
    </row>
    <row r="42" spans="1:9" ht="15.75" thickBot="1" x14ac:dyDescent="0.3">
      <c r="A42" s="114"/>
      <c r="B42" s="115"/>
      <c r="C42" s="115"/>
      <c r="D42" s="115"/>
      <c r="E42" s="115"/>
      <c r="F42" s="115"/>
      <c r="G42" s="115"/>
      <c r="H42" s="115"/>
      <c r="I42" s="116"/>
    </row>
  </sheetData>
  <sheetProtection algorithmName="SHA-512" hashValue="dkXBLmN6XBJt5c+Az3F3JlefFS3pAhhM+fcIxaQJ+eTXWtLHmQZYqNq7Vw8D7QscudC5uuen6gevUOpJKdbEAw==" saltValue="LbSFoeihfJPORiAjB3G+jg==" spinCount="100000" sheet="1" objects="1" scenarios="1" formatCells="0" formatColumns="0" formatRows="0" insertColumns="0" insertRows="0" insertHyperlinks="0" deleteColumns="0" deleteRows="0" sort="0"/>
  <mergeCells count="62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41:D41"/>
    <mergeCell ref="E41:H41"/>
    <mergeCell ref="B34:C34"/>
    <mergeCell ref="F34:G34"/>
    <mergeCell ref="B35:C35"/>
    <mergeCell ref="F35:G35"/>
    <mergeCell ref="B36:C36"/>
    <mergeCell ref="F36:G36"/>
    <mergeCell ref="B37:C37"/>
    <mergeCell ref="F37:G37"/>
    <mergeCell ref="A38:B38"/>
    <mergeCell ref="A39:E39"/>
    <mergeCell ref="F39:G39"/>
  </mergeCells>
  <dataValidations count="2">
    <dataValidation type="list" allowBlank="1" showInputMessage="1" showErrorMessage="1" sqref="C38">
      <formula1>$A$22:$A$28</formula1>
    </dataValidation>
    <dataValidation type="list" allowBlank="1" showInputMessage="1" showErrorMessage="1" sqref="C40">
      <formula1>$A$22:$A$27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&amp;LPríloha č. 2&amp;C&amp;A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legenda!$H$3:$H$38</xm:f>
          </x14:formula1>
          <xm:sqref>A13:H13</xm:sqref>
        </x14:dataValidation>
        <x14:dataValidation type="list" allowBlank="1" showInputMessage="1" showErrorMessage="1">
          <x14:formula1>
            <xm:f>legenda!$F$3:$F$23</xm:f>
          </x14:formula1>
          <xm:sqref>B9</xm:sqref>
        </x14:dataValidation>
        <x14:dataValidation type="list" allowBlank="1" showInputMessage="1" showErrorMessage="1">
          <x14:formula1>
            <xm:f>legenda!$D$2:$D$80</xm:f>
          </x14:formula1>
          <xm:sqref>E3:F3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topLeftCell="A16" zoomScaleNormal="100" zoomScaleSheetLayoutView="100" workbookViewId="0">
      <selection activeCell="C38" activeCellId="3" sqref="E3:F3 B9:D9 A13:H13 C38"/>
    </sheetView>
  </sheetViews>
  <sheetFormatPr defaultRowHeight="15" x14ac:dyDescent="0.25"/>
  <cols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2" max="12" width="14.140625" bestFit="1" customWidth="1"/>
  </cols>
  <sheetData>
    <row r="1" spans="1:9" x14ac:dyDescent="0.25">
      <c r="A1" s="273" t="s">
        <v>161</v>
      </c>
      <c r="B1" s="274"/>
      <c r="C1" s="274"/>
      <c r="D1" s="274"/>
      <c r="E1" s="274"/>
      <c r="F1" s="274"/>
      <c r="G1" s="274"/>
      <c r="H1" s="274"/>
      <c r="I1" s="275"/>
    </row>
    <row r="2" spans="1:9" x14ac:dyDescent="0.25">
      <c r="A2" s="167" t="s">
        <v>124</v>
      </c>
      <c r="B2" s="168"/>
      <c r="C2" s="168"/>
      <c r="D2" s="169"/>
      <c r="E2" s="170" t="s">
        <v>8</v>
      </c>
      <c r="F2" s="169"/>
      <c r="G2" s="170" t="s">
        <v>9</v>
      </c>
      <c r="H2" s="168"/>
      <c r="I2" s="171"/>
    </row>
    <row r="3" spans="1:9" x14ac:dyDescent="0.25">
      <c r="A3" s="158"/>
      <c r="B3" s="159"/>
      <c r="C3" s="159"/>
      <c r="D3" s="160"/>
      <c r="E3" s="177"/>
      <c r="F3" s="178"/>
      <c r="G3" s="164" t="str">
        <f>IF(E3&gt;0,VLOOKUP(E3,legenda!D:E,2,0),"")</f>
        <v/>
      </c>
      <c r="H3" s="165"/>
      <c r="I3" s="166"/>
    </row>
    <row r="4" spans="1:9" x14ac:dyDescent="0.25">
      <c r="A4" s="167" t="s">
        <v>4</v>
      </c>
      <c r="B4" s="168"/>
      <c r="C4" s="168"/>
      <c r="D4" s="169"/>
      <c r="E4" s="33" t="s">
        <v>5</v>
      </c>
      <c r="F4" s="170" t="s">
        <v>6</v>
      </c>
      <c r="G4" s="168"/>
      <c r="H4" s="168"/>
      <c r="I4" s="171"/>
    </row>
    <row r="5" spans="1:9" x14ac:dyDescent="0.25">
      <c r="A5" s="158"/>
      <c r="B5" s="159"/>
      <c r="C5" s="159"/>
      <c r="D5" s="160"/>
      <c r="E5" s="130"/>
      <c r="F5" s="172"/>
      <c r="G5" s="159"/>
      <c r="H5" s="159"/>
      <c r="I5" s="173"/>
    </row>
    <row r="6" spans="1:9" x14ac:dyDescent="0.25">
      <c r="A6" s="89"/>
      <c r="B6" s="90"/>
      <c r="C6" s="90"/>
      <c r="D6" s="90"/>
      <c r="E6" s="90"/>
      <c r="F6" s="90"/>
      <c r="G6" s="90"/>
      <c r="H6" s="90"/>
      <c r="I6" s="91"/>
    </row>
    <row r="7" spans="1:9" x14ac:dyDescent="0.25">
      <c r="A7" s="279" t="s">
        <v>162</v>
      </c>
      <c r="B7" s="280"/>
      <c r="C7" s="280"/>
      <c r="D7" s="280"/>
      <c r="E7" s="280"/>
      <c r="F7" s="280"/>
      <c r="G7" s="280"/>
      <c r="H7" s="280"/>
      <c r="I7" s="281"/>
    </row>
    <row r="8" spans="1:9" x14ac:dyDescent="0.25">
      <c r="A8" s="40"/>
      <c r="B8" s="144" t="s">
        <v>140</v>
      </c>
      <c r="C8" s="144"/>
      <c r="D8" s="144"/>
      <c r="E8" s="46" t="s">
        <v>139</v>
      </c>
      <c r="F8" s="47"/>
      <c r="G8" s="47"/>
      <c r="H8" s="47"/>
      <c r="I8" s="48"/>
    </row>
    <row r="9" spans="1:9" ht="30" customHeight="1" x14ac:dyDescent="0.25">
      <c r="A9" s="49">
        <v>1</v>
      </c>
      <c r="B9" s="282"/>
      <c r="C9" s="282"/>
      <c r="D9" s="282"/>
      <c r="E9" s="92" t="str">
        <f>IF(B9&gt;0,VLOOKUP(B9,legenda!F:G,2,0),"")</f>
        <v/>
      </c>
      <c r="F9" s="93"/>
      <c r="G9" s="93"/>
      <c r="H9" s="94"/>
      <c r="I9" s="95"/>
    </row>
    <row r="10" spans="1:9" x14ac:dyDescent="0.25">
      <c r="A10" s="89"/>
      <c r="B10" s="90"/>
      <c r="C10" s="90"/>
      <c r="D10" s="90"/>
      <c r="E10" s="90"/>
      <c r="F10" s="90"/>
      <c r="G10" s="90"/>
      <c r="H10" s="90"/>
      <c r="I10" s="91"/>
    </row>
    <row r="11" spans="1:9" x14ac:dyDescent="0.25">
      <c r="A11" s="279" t="s">
        <v>204</v>
      </c>
      <c r="B11" s="280"/>
      <c r="C11" s="280"/>
      <c r="D11" s="280"/>
      <c r="E11" s="280"/>
      <c r="F11" s="280"/>
      <c r="G11" s="280"/>
      <c r="H11" s="280"/>
      <c r="I11" s="281"/>
    </row>
    <row r="12" spans="1:9" ht="71.25" customHeight="1" x14ac:dyDescent="0.25">
      <c r="A12" s="283" t="s">
        <v>205</v>
      </c>
      <c r="B12" s="284"/>
      <c r="C12" s="284"/>
      <c r="D12" s="284"/>
      <c r="E12" s="284"/>
      <c r="F12" s="284"/>
      <c r="G12" s="284"/>
      <c r="H12" s="285"/>
      <c r="I12" s="96" t="str">
        <f>IF(A13&gt;0,VLOOKUP($A$13,legenda!H:K,4,0),"")</f>
        <v/>
      </c>
    </row>
    <row r="13" spans="1:9" x14ac:dyDescent="0.25">
      <c r="A13" s="286"/>
      <c r="B13" s="287"/>
      <c r="C13" s="287"/>
      <c r="D13" s="287"/>
      <c r="E13" s="287"/>
      <c r="F13" s="287"/>
      <c r="G13" s="287"/>
      <c r="H13" s="288"/>
      <c r="I13" s="97" t="str">
        <f>IF(A13&gt;0,VLOOKUP(A13,legenda!H:I,2,0),"")</f>
        <v/>
      </c>
    </row>
    <row r="14" spans="1:9" s="8" customFormat="1" ht="15" customHeight="1" x14ac:dyDescent="0.25">
      <c r="A14" s="283" t="s">
        <v>207</v>
      </c>
      <c r="B14" s="284"/>
      <c r="C14" s="284"/>
      <c r="D14" s="284"/>
      <c r="E14" s="284"/>
      <c r="F14" s="284"/>
      <c r="G14" s="284"/>
      <c r="H14" s="284"/>
      <c r="I14" s="289"/>
    </row>
    <row r="15" spans="1:9" s="8" customFormat="1" x14ac:dyDescent="0.25">
      <c r="A15" s="290"/>
      <c r="B15" s="291"/>
      <c r="C15" s="291"/>
      <c r="D15" s="291"/>
      <c r="E15" s="291"/>
      <c r="F15" s="291"/>
      <c r="G15" s="291"/>
      <c r="H15" s="291"/>
      <c r="I15" s="292"/>
    </row>
    <row r="16" spans="1:9" s="8" customFormat="1" x14ac:dyDescent="0.25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16" s="8" customFormat="1" x14ac:dyDescent="0.25">
      <c r="A17" s="296" t="s">
        <v>219</v>
      </c>
      <c r="B17" s="296"/>
      <c r="C17" s="296"/>
      <c r="D17" s="296"/>
      <c r="E17" s="296"/>
      <c r="F17" s="296"/>
      <c r="G17" s="296"/>
      <c r="H17" s="296"/>
      <c r="I17" s="296"/>
    </row>
    <row r="18" spans="1:16" ht="29.25" customHeight="1" x14ac:dyDescent="0.25">
      <c r="A18" s="276" t="str">
        <f>IF(A13&gt;0,VLOOKUP($A$13,legenda!H:L,5,0),"")</f>
        <v/>
      </c>
      <c r="B18" s="277" t="e">
        <f>VLOOKUP($A$13,legenda!C:E,4,0)</f>
        <v>#N/A</v>
      </c>
      <c r="C18" s="277" t="e">
        <f>VLOOKUP($A$13,legenda!D:F,4,0)</f>
        <v>#N/A</v>
      </c>
      <c r="D18" s="278" t="str">
        <f>IF(AND(B22&gt;0,B23&gt;0,B24&gt;0,B25&gt;0,B26&gt;0,B27&gt;0,B28&gt;0),(SUM(B22:C28)-VLOOKUP(C38,A22:C28,2,0))/6,IF(AND(B22&gt;0,B23&gt;0,B24&gt;0,B25&gt;0),(SUM(B22:C24))/3,IF(AND(B23&gt;0,B24&gt;0,B25&gt;0,B26&gt;0),(SUM(B23:C25))/3,IF(AND(B24&gt;0,B25&gt;0,B26&gt;0,B27&gt;0),(SUM(B24:C26))/3,IF(AND(B25&gt;0,B26&gt;0,B27&gt;0,B28&gt;0),(SUM(B25:C27))/3,IF(AND(B26&gt;0,B27&gt;0,B28&gt;0,B29&gt;0),(SUM(B26:C28))/3,IF(AND(B27&gt;0,B28&gt;0,B29&gt;0,B30&gt;0),(SUM(B27:C29))/3,IF(AND(B28&gt;0,B29&gt;0,B30&gt;0,B31&gt;0),(SUM(B28:C30))/3,IF(AND(B29&gt;0,B30&gt;0,B31&gt;0,B32&gt;0),(SUM(B29:C31))/3,IF(AND(B30&gt;0,B31&gt;0,B32&gt;0,B33&gt;0),(SUM(B30:C32))/3,IF(AND(B31&gt;0,B32&gt;0,B33&gt;0,B34&gt;0),(SUM(B31:C33))/3,IF(AND(B32&gt;0,B33&gt;0,B34&gt;0,B35&gt;0),(SUM(B32:C34))/3,IF(AND(B33&gt;0,B34&gt;0,B35&gt;0,B36&gt;0),(SUM(B33:C35))/3,IF(AND(B34&gt;0,B35&gt;0,B36&gt;0,B37&gt;0),(SUM(B34:C36))/3,"neoprávnená prevádzka"))))))))))))))</f>
        <v>neoprávnená prevádzka</v>
      </c>
      <c r="E18" s="278"/>
      <c r="F18" s="124" t="str">
        <f>IF(A13&gt;0,VLOOKUP($A$13,legenda!H:J,3,0),"")</f>
        <v/>
      </c>
      <c r="G18" s="101"/>
      <c r="H18" s="101"/>
      <c r="I18" s="126"/>
      <c r="O18" s="123"/>
      <c r="P18" s="123"/>
    </row>
    <row r="19" spans="1:16" ht="15" customHeight="1" x14ac:dyDescent="0.25">
      <c r="A19" s="98"/>
      <c r="B19" s="99"/>
      <c r="C19" s="99"/>
      <c r="D19" s="100"/>
      <c r="E19" s="100"/>
      <c r="F19" s="90"/>
      <c r="G19" s="90"/>
      <c r="H19" s="125" t="str">
        <f>IF(AND(F22&gt;0,F23&gt;0,F24&gt;0,F25&gt;0,F26&gt;0,F27&gt;0,F28&gt;0),(SUM(F22:G28)-VLOOKUP(C38,A22:G28,6,0))/6,IF(AND(F22&gt;0,F23&gt;0,F24&gt;0,F25&gt;0),(SUM(F22:G24))/3,IF(AND(F23&gt;0,F24&gt;0,F25&gt;0,F26&gt;0),(SUM(F23:G25))/3,IF(AND(F24&gt;0,F25&gt;0,F26&gt;0,F27&gt;0),(SUM(F24:F26))/3,IF(AND(F25&gt;0,F26&gt;0,F27&gt;0,F28&gt;0),(SUM(F25:G27))/3,IF(AND(F26&gt;0,F27&gt;0,F28&gt;0,F29&gt;0),(SUM(F26:G28))/3,IF(AND(F27&gt;0,F28&gt;0,F29&gt;0,F30&gt;0),(SUM(F27:G29))/3,IF(AND(F28&gt;0,F29&gt;0,F30&gt;0,F31&gt;0),(SUM(F28:G30))/3,IF(AND(F29&gt;0,F30&gt;0,F31&gt;0,F32&gt;0),(SUM(F29:G31))/3,IF(AND(F30&gt;0,F31&gt;0,F32&gt;0,F33&gt;0),(SUM(F30:G32))/3,IF(AND(F31&gt;0,F32&gt;0,F33&gt;0,F34&gt;0),(SUM(F31:G33))/3,IF(AND(F32&gt;0,F33&gt;0,F34&gt;0,F35&gt;0),(SUM(F32:G34))/3,IF(AND(F33&gt;0,F34&gt;0,F35&gt;0,F36&gt;0),(SUM(F33:G35))/3,IF(AND(F34&gt;0,F35&gt;0,F36&gt;0,F37&gt;0),(SUM(F34:G36))/3,"neoprávnená prevádzka"))))))))))))))</f>
        <v>neoprávnená prevádzka</v>
      </c>
      <c r="I19" s="102"/>
    </row>
    <row r="20" spans="1:16" ht="15" customHeight="1" x14ac:dyDescent="0.25">
      <c r="A20" s="298" t="s">
        <v>228</v>
      </c>
      <c r="B20" s="299"/>
      <c r="C20" s="299"/>
      <c r="D20" s="90"/>
      <c r="E20" s="90"/>
      <c r="F20" s="103" t="s">
        <v>229</v>
      </c>
      <c r="G20" s="103"/>
      <c r="H20" s="90"/>
      <c r="I20" s="91"/>
    </row>
    <row r="21" spans="1:16" ht="31.5" customHeight="1" x14ac:dyDescent="0.25">
      <c r="A21" s="118" t="s">
        <v>224</v>
      </c>
      <c r="B21" s="297" t="str">
        <f>IF(A13&gt;0,VLOOKUP($A$13,legenda!H:M,6,0),"")</f>
        <v/>
      </c>
      <c r="C21" s="297"/>
      <c r="D21" s="117" t="s">
        <v>209</v>
      </c>
      <c r="E21" s="90"/>
      <c r="F21" s="297" t="str">
        <f>IF(A13&gt;0,VLOOKUP($A$13,legenda!H:N,7,0),"")</f>
        <v/>
      </c>
      <c r="G21" s="297"/>
      <c r="H21" s="117" t="s">
        <v>209</v>
      </c>
      <c r="I21" s="119" t="s">
        <v>227</v>
      </c>
    </row>
    <row r="22" spans="1:16" x14ac:dyDescent="0.25">
      <c r="A22" s="104">
        <v>2005</v>
      </c>
      <c r="B22" s="271"/>
      <c r="C22" s="271"/>
      <c r="D22" s="105" t="str">
        <f>IF($A$13&gt;0,VLOOKUP($A$13,legenda!H:J,3,0),"")</f>
        <v/>
      </c>
      <c r="E22" s="90"/>
      <c r="F22" s="272"/>
      <c r="G22" s="272"/>
      <c r="H22" s="106" t="str">
        <f t="shared" ref="H22:H37" si="0">IF($A$13&gt;0,IF(D22="ton","GWh","ton"),"")</f>
        <v/>
      </c>
      <c r="I22" s="107" t="str">
        <f t="shared" ref="I22:I36" si="1">IF(B22&gt;0, IF(D22="MWh","povinné","nepovinné"),"nepovinné")</f>
        <v>nepovinné</v>
      </c>
    </row>
    <row r="23" spans="1:16" x14ac:dyDescent="0.25">
      <c r="A23" s="104">
        <v>2006</v>
      </c>
      <c r="B23" s="271"/>
      <c r="C23" s="271"/>
      <c r="D23" s="105" t="str">
        <f>IF($A$13&gt;0,VLOOKUP($A$13,legenda!H:J,3,0),"")</f>
        <v/>
      </c>
      <c r="E23" s="90"/>
      <c r="F23" s="272"/>
      <c r="G23" s="272"/>
      <c r="H23" s="106" t="str">
        <f t="shared" si="0"/>
        <v/>
      </c>
      <c r="I23" s="107" t="str">
        <f t="shared" si="1"/>
        <v>nepovinné</v>
      </c>
    </row>
    <row r="24" spans="1:16" x14ac:dyDescent="0.25">
      <c r="A24" s="104">
        <v>2007</v>
      </c>
      <c r="B24" s="271"/>
      <c r="C24" s="271"/>
      <c r="D24" s="105" t="str">
        <f>IF($A$13&gt;0,VLOOKUP($A$13,legenda!H:J,3,0),"")</f>
        <v/>
      </c>
      <c r="E24" s="90"/>
      <c r="F24" s="272"/>
      <c r="G24" s="272"/>
      <c r="H24" s="106" t="str">
        <f t="shared" si="0"/>
        <v/>
      </c>
      <c r="I24" s="107" t="str">
        <f t="shared" si="1"/>
        <v>nepovinné</v>
      </c>
    </row>
    <row r="25" spans="1:16" x14ac:dyDescent="0.25">
      <c r="A25" s="104">
        <v>2008</v>
      </c>
      <c r="B25" s="271"/>
      <c r="C25" s="271"/>
      <c r="D25" s="105" t="str">
        <f>IF($A$13&gt;0,VLOOKUP($A$13,legenda!H:J,3,0),"")</f>
        <v/>
      </c>
      <c r="E25" s="90"/>
      <c r="F25" s="272"/>
      <c r="G25" s="272"/>
      <c r="H25" s="106" t="str">
        <f t="shared" si="0"/>
        <v/>
      </c>
      <c r="I25" s="107" t="str">
        <f t="shared" si="1"/>
        <v>nepovinné</v>
      </c>
    </row>
    <row r="26" spans="1:16" x14ac:dyDescent="0.25">
      <c r="A26" s="104">
        <v>2009</v>
      </c>
      <c r="B26" s="271"/>
      <c r="C26" s="271"/>
      <c r="D26" s="105" t="str">
        <f>IF($A$13&gt;0,VLOOKUP($A$13,legenda!H:J,3,0),"")</f>
        <v/>
      </c>
      <c r="E26" s="90"/>
      <c r="F26" s="272"/>
      <c r="G26" s="272"/>
      <c r="H26" s="106" t="str">
        <f t="shared" si="0"/>
        <v/>
      </c>
      <c r="I26" s="107" t="str">
        <f t="shared" si="1"/>
        <v>nepovinné</v>
      </c>
    </row>
    <row r="27" spans="1:16" x14ac:dyDescent="0.25">
      <c r="A27" s="104">
        <v>2010</v>
      </c>
      <c r="B27" s="271"/>
      <c r="C27" s="271"/>
      <c r="D27" s="105" t="str">
        <f>IF($A$13&gt;0,VLOOKUP($A$13,legenda!H:J,3,0),"")</f>
        <v/>
      </c>
      <c r="E27" s="90"/>
      <c r="F27" s="272"/>
      <c r="G27" s="272"/>
      <c r="H27" s="106" t="str">
        <f t="shared" si="0"/>
        <v/>
      </c>
      <c r="I27" s="107" t="str">
        <f t="shared" si="1"/>
        <v>nepovinné</v>
      </c>
    </row>
    <row r="28" spans="1:16" x14ac:dyDescent="0.25">
      <c r="A28" s="104">
        <v>2011</v>
      </c>
      <c r="B28" s="271"/>
      <c r="C28" s="271"/>
      <c r="D28" s="105" t="str">
        <f>IF($A$13&gt;0,VLOOKUP($A$13,legenda!H:J,3,0),"")</f>
        <v/>
      </c>
      <c r="E28" s="90"/>
      <c r="F28" s="272"/>
      <c r="G28" s="272"/>
      <c r="H28" s="106" t="str">
        <f t="shared" si="0"/>
        <v/>
      </c>
      <c r="I28" s="107" t="str">
        <f t="shared" si="1"/>
        <v>nepovinné</v>
      </c>
    </row>
    <row r="29" spans="1:16" x14ac:dyDescent="0.25">
      <c r="A29" s="104">
        <v>2012</v>
      </c>
      <c r="B29" s="271"/>
      <c r="C29" s="271"/>
      <c r="D29" s="105" t="str">
        <f>IF($A$13&gt;0,VLOOKUP($A$13,legenda!H:J,3,0),"")</f>
        <v/>
      </c>
      <c r="E29" s="90"/>
      <c r="F29" s="272"/>
      <c r="G29" s="272"/>
      <c r="H29" s="106" t="str">
        <f t="shared" si="0"/>
        <v/>
      </c>
      <c r="I29" s="107" t="str">
        <f t="shared" si="1"/>
        <v>nepovinné</v>
      </c>
    </row>
    <row r="30" spans="1:16" x14ac:dyDescent="0.25">
      <c r="A30" s="104">
        <v>2013</v>
      </c>
      <c r="B30" s="300"/>
      <c r="C30" s="301"/>
      <c r="D30" s="105" t="str">
        <f>IF($A$13&gt;0,VLOOKUP($A$13,legenda!H:J,3,0),"")</f>
        <v/>
      </c>
      <c r="E30" s="90"/>
      <c r="F30" s="302"/>
      <c r="G30" s="303"/>
      <c r="H30" s="106" t="str">
        <f t="shared" si="0"/>
        <v/>
      </c>
      <c r="I30" s="107" t="str">
        <f t="shared" si="1"/>
        <v>nepovinné</v>
      </c>
    </row>
    <row r="31" spans="1:16" x14ac:dyDescent="0.25">
      <c r="A31" s="104">
        <v>2014</v>
      </c>
      <c r="B31" s="271"/>
      <c r="C31" s="271"/>
      <c r="D31" s="105" t="str">
        <f>IF($A$13&gt;0,VLOOKUP($A$13,legenda!H:J,3,0),"")</f>
        <v/>
      </c>
      <c r="E31" s="90"/>
      <c r="F31" s="272"/>
      <c r="G31" s="272"/>
      <c r="H31" s="106" t="str">
        <f t="shared" si="0"/>
        <v/>
      </c>
      <c r="I31" s="107" t="str">
        <f t="shared" si="1"/>
        <v>nepovinné</v>
      </c>
    </row>
    <row r="32" spans="1:16" x14ac:dyDescent="0.25">
      <c r="A32" s="104">
        <v>2015</v>
      </c>
      <c r="B32" s="271"/>
      <c r="C32" s="271"/>
      <c r="D32" s="105" t="str">
        <f>IF($A$13&gt;0,VLOOKUP($A$13,legenda!H:J,3,0),"")</f>
        <v/>
      </c>
      <c r="E32" s="90"/>
      <c r="F32" s="272"/>
      <c r="G32" s="272"/>
      <c r="H32" s="106" t="str">
        <f t="shared" si="0"/>
        <v/>
      </c>
      <c r="I32" s="107" t="str">
        <f t="shared" si="1"/>
        <v>nepovinné</v>
      </c>
    </row>
    <row r="33" spans="1:9" x14ac:dyDescent="0.25">
      <c r="A33" s="104">
        <v>2016</v>
      </c>
      <c r="B33" s="271"/>
      <c r="C33" s="271"/>
      <c r="D33" s="105" t="str">
        <f>IF($A$13&gt;0,VLOOKUP($A$13,legenda!H:J,3,0),"")</f>
        <v/>
      </c>
      <c r="E33" s="90"/>
      <c r="F33" s="272"/>
      <c r="G33" s="272"/>
      <c r="H33" s="106" t="str">
        <f t="shared" si="0"/>
        <v/>
      </c>
      <c r="I33" s="107" t="str">
        <f t="shared" si="1"/>
        <v>nepovinné</v>
      </c>
    </row>
    <row r="34" spans="1:9" x14ac:dyDescent="0.25">
      <c r="A34" s="104">
        <v>2017</v>
      </c>
      <c r="B34" s="271"/>
      <c r="C34" s="271"/>
      <c r="D34" s="105" t="str">
        <f>IF($A$13&gt;0,VLOOKUP($A$13,legenda!H:J,3,0),"")</f>
        <v/>
      </c>
      <c r="E34" s="90"/>
      <c r="F34" s="272"/>
      <c r="G34" s="272"/>
      <c r="H34" s="106" t="str">
        <f t="shared" si="0"/>
        <v/>
      </c>
      <c r="I34" s="107" t="str">
        <f t="shared" si="1"/>
        <v>nepovinné</v>
      </c>
    </row>
    <row r="35" spans="1:9" x14ac:dyDescent="0.25">
      <c r="A35" s="104">
        <v>2018</v>
      </c>
      <c r="B35" s="271"/>
      <c r="C35" s="271"/>
      <c r="D35" s="105" t="str">
        <f>IF($A$13&gt;0,VLOOKUP($A$13,legenda!H:J,3,0),"")</f>
        <v/>
      </c>
      <c r="E35" s="90"/>
      <c r="F35" s="272"/>
      <c r="G35" s="272"/>
      <c r="H35" s="106" t="str">
        <f t="shared" si="0"/>
        <v/>
      </c>
      <c r="I35" s="107" t="str">
        <f t="shared" si="1"/>
        <v>nepovinné</v>
      </c>
    </row>
    <row r="36" spans="1:9" x14ac:dyDescent="0.25">
      <c r="A36" s="104">
        <v>2019</v>
      </c>
      <c r="B36" s="271"/>
      <c r="C36" s="271"/>
      <c r="D36" s="105" t="str">
        <f>IF($A$13&gt;0,VLOOKUP($A$13,legenda!H:J,3,0),"")</f>
        <v/>
      </c>
      <c r="E36" s="90"/>
      <c r="F36" s="272"/>
      <c r="G36" s="272"/>
      <c r="H36" s="106" t="str">
        <f t="shared" si="0"/>
        <v/>
      </c>
      <c r="I36" s="107" t="str">
        <f t="shared" si="1"/>
        <v>nepovinné</v>
      </c>
    </row>
    <row r="37" spans="1:9" x14ac:dyDescent="0.25">
      <c r="A37" s="104">
        <v>2020</v>
      </c>
      <c r="B37" s="271"/>
      <c r="C37" s="271"/>
      <c r="D37" s="105" t="str">
        <f>IF($A$13&gt;0,VLOOKUP($A$13,legenda!H:J,3,0),"")</f>
        <v/>
      </c>
      <c r="E37" s="90"/>
      <c r="F37" s="272"/>
      <c r="G37" s="272"/>
      <c r="H37" s="106" t="str">
        <f t="shared" si="0"/>
        <v/>
      </c>
      <c r="I37" s="107" t="str">
        <f t="shared" ref="I37" si="2">IF(D37="MWh","povinné","povinné")</f>
        <v>povinné</v>
      </c>
    </row>
    <row r="38" spans="1:9" x14ac:dyDescent="0.25">
      <c r="A38" s="309" t="s">
        <v>206</v>
      </c>
      <c r="B38" s="310"/>
      <c r="C38" s="108"/>
      <c r="D38" s="90"/>
      <c r="E38" s="90"/>
      <c r="F38" s="90"/>
      <c r="G38" s="90"/>
      <c r="H38" s="90"/>
      <c r="I38" s="91"/>
    </row>
    <row r="39" spans="1:9" x14ac:dyDescent="0.25">
      <c r="A39" s="311" t="s">
        <v>230</v>
      </c>
      <c r="B39" s="312"/>
      <c r="C39" s="312"/>
      <c r="D39" s="312"/>
      <c r="E39" s="312"/>
      <c r="F39" s="305" t="str">
        <f>IF(AND(A13&gt;0),IF(A13=legenda!H38,IF(AND(F37&gt;0),(IF(OR(F37&lt;(0.5*H19),F37&gt;(1.1*H19)),"áno","nie")),""),IF(AND(B37&gt;0),(IF(OR(B37&lt;(0.5*D18),B37&gt;(1.1*D18)),"áno","nie")))),"doplňte údaje")</f>
        <v>doplňte údaje</v>
      </c>
      <c r="G39" s="305"/>
      <c r="H39" s="109"/>
      <c r="I39" s="110"/>
    </row>
    <row r="40" spans="1:9" x14ac:dyDescent="0.25">
      <c r="A40" s="111"/>
      <c r="B40" s="112"/>
      <c r="C40" s="113"/>
      <c r="D40" s="109"/>
      <c r="E40" s="109"/>
      <c r="F40" s="109"/>
      <c r="G40" s="109"/>
      <c r="H40" s="109"/>
      <c r="I40" s="110"/>
    </row>
    <row r="41" spans="1:9" ht="30.75" customHeight="1" x14ac:dyDescent="0.25">
      <c r="A41" s="306" t="s">
        <v>208</v>
      </c>
      <c r="B41" s="307"/>
      <c r="C41" s="307"/>
      <c r="D41" s="308"/>
      <c r="E41" s="304">
        <f>IF(A13&gt;0,(0.75*1.06*Žiadosť!C98*I13*D18),0)</f>
        <v>0</v>
      </c>
      <c r="F41" s="304"/>
      <c r="G41" s="304"/>
      <c r="H41" s="304"/>
      <c r="I41" s="91"/>
    </row>
    <row r="42" spans="1:9" ht="15.75" thickBot="1" x14ac:dyDescent="0.3">
      <c r="A42" s="114"/>
      <c r="B42" s="115"/>
      <c r="C42" s="115"/>
      <c r="D42" s="115"/>
      <c r="E42" s="115"/>
      <c r="F42" s="115"/>
      <c r="G42" s="115"/>
      <c r="H42" s="115"/>
      <c r="I42" s="116"/>
    </row>
  </sheetData>
  <sheetProtection algorithmName="SHA-512" hashValue="+RSOR1DWwtNgO/NHdOTdzhmZ5tvQJIa9/IKb1FqXgj4Gd0Cc0nEjz7htZCS662lH7HorFkixyzMBxgiGh27ZHw==" saltValue="j4dQ1do4+y8phH7Q/8OK0g==" spinCount="100000" sheet="1" objects="1" scenarios="1" formatCells="0" formatColumns="0" formatRows="0" insertColumns="0" insertRows="0" insertHyperlinks="0" deleteColumns="0" deleteRows="0" sort="0"/>
  <mergeCells count="62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41:D41"/>
    <mergeCell ref="E41:H41"/>
    <mergeCell ref="B34:C34"/>
    <mergeCell ref="F34:G34"/>
    <mergeCell ref="B35:C35"/>
    <mergeCell ref="F35:G35"/>
    <mergeCell ref="B36:C36"/>
    <mergeCell ref="F36:G36"/>
    <mergeCell ref="B37:C37"/>
    <mergeCell ref="F37:G37"/>
    <mergeCell ref="A38:B38"/>
    <mergeCell ref="A39:E39"/>
    <mergeCell ref="F39:G39"/>
  </mergeCells>
  <dataValidations count="2">
    <dataValidation type="list" allowBlank="1" showInputMessage="1" showErrorMessage="1" sqref="C40">
      <formula1>$A$22:$A$27</formula1>
    </dataValidation>
    <dataValidation type="list" allowBlank="1" showInputMessage="1" showErrorMessage="1" sqref="C38">
      <formula1>$A$22:$A$28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&amp;LPríloha č. 2&amp;C&amp;A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legenda!$D$2:$D$80</xm:f>
          </x14:formula1>
          <xm:sqref>E3:F3</xm:sqref>
        </x14:dataValidation>
        <x14:dataValidation type="list" allowBlank="1" showInputMessage="1" showErrorMessage="1">
          <x14:formula1>
            <xm:f>legenda!$F$3:$F$23</xm:f>
          </x14:formula1>
          <xm:sqref>B9</xm:sqref>
        </x14:dataValidation>
        <x14:dataValidation type="list" allowBlank="1" showInputMessage="1" showErrorMessage="1">
          <x14:formula1>
            <xm:f>legenda!$H$3:$H$38</xm:f>
          </x14:formula1>
          <xm:sqref>A13:H13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topLeftCell="A13" zoomScaleNormal="100" zoomScaleSheetLayoutView="100" workbookViewId="0">
      <selection activeCell="F22" activeCellId="4" sqref="A3:D3 A5:I5 A15:I16 B22:C37 F22:G37"/>
    </sheetView>
  </sheetViews>
  <sheetFormatPr defaultRowHeight="15" x14ac:dyDescent="0.25"/>
  <cols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2" max="12" width="14.140625" bestFit="1" customWidth="1"/>
  </cols>
  <sheetData>
    <row r="1" spans="1:9" x14ac:dyDescent="0.25">
      <c r="A1" s="273" t="s">
        <v>161</v>
      </c>
      <c r="B1" s="274"/>
      <c r="C1" s="274"/>
      <c r="D1" s="274"/>
      <c r="E1" s="274"/>
      <c r="F1" s="274"/>
      <c r="G1" s="274"/>
      <c r="H1" s="274"/>
      <c r="I1" s="275"/>
    </row>
    <row r="2" spans="1:9" x14ac:dyDescent="0.25">
      <c r="A2" s="167" t="s">
        <v>124</v>
      </c>
      <c r="B2" s="168"/>
      <c r="C2" s="168"/>
      <c r="D2" s="169"/>
      <c r="E2" s="170" t="s">
        <v>8</v>
      </c>
      <c r="F2" s="169"/>
      <c r="G2" s="170" t="s">
        <v>9</v>
      </c>
      <c r="H2" s="168"/>
      <c r="I2" s="171"/>
    </row>
    <row r="3" spans="1:9" x14ac:dyDescent="0.25">
      <c r="A3" s="158"/>
      <c r="B3" s="159"/>
      <c r="C3" s="159"/>
      <c r="D3" s="160"/>
      <c r="E3" s="177"/>
      <c r="F3" s="178"/>
      <c r="G3" s="164" t="str">
        <f>IF(E3&gt;0,VLOOKUP(E3,legenda!D:E,2,0),"")</f>
        <v/>
      </c>
      <c r="H3" s="165"/>
      <c r="I3" s="166"/>
    </row>
    <row r="4" spans="1:9" x14ac:dyDescent="0.25">
      <c r="A4" s="167" t="s">
        <v>4</v>
      </c>
      <c r="B4" s="168"/>
      <c r="C4" s="168"/>
      <c r="D4" s="169"/>
      <c r="E4" s="33" t="s">
        <v>5</v>
      </c>
      <c r="F4" s="170" t="s">
        <v>6</v>
      </c>
      <c r="G4" s="168"/>
      <c r="H4" s="168"/>
      <c r="I4" s="171"/>
    </row>
    <row r="5" spans="1:9" x14ac:dyDescent="0.25">
      <c r="A5" s="158"/>
      <c r="B5" s="159"/>
      <c r="C5" s="159"/>
      <c r="D5" s="160"/>
      <c r="E5" s="130"/>
      <c r="F5" s="172"/>
      <c r="G5" s="159"/>
      <c r="H5" s="159"/>
      <c r="I5" s="173"/>
    </row>
    <row r="6" spans="1:9" x14ac:dyDescent="0.25">
      <c r="A6" s="89"/>
      <c r="B6" s="90"/>
      <c r="C6" s="90"/>
      <c r="D6" s="90"/>
      <c r="E6" s="90"/>
      <c r="F6" s="90"/>
      <c r="G6" s="90"/>
      <c r="H6" s="90"/>
      <c r="I6" s="91"/>
    </row>
    <row r="7" spans="1:9" x14ac:dyDescent="0.25">
      <c r="A7" s="279" t="s">
        <v>162</v>
      </c>
      <c r="B7" s="280"/>
      <c r="C7" s="280"/>
      <c r="D7" s="280"/>
      <c r="E7" s="280"/>
      <c r="F7" s="280"/>
      <c r="G7" s="280"/>
      <c r="H7" s="280"/>
      <c r="I7" s="281"/>
    </row>
    <row r="8" spans="1:9" x14ac:dyDescent="0.25">
      <c r="A8" s="40"/>
      <c r="B8" s="144" t="s">
        <v>140</v>
      </c>
      <c r="C8" s="144"/>
      <c r="D8" s="144"/>
      <c r="E8" s="46" t="s">
        <v>139</v>
      </c>
      <c r="F8" s="47"/>
      <c r="G8" s="47"/>
      <c r="H8" s="47"/>
      <c r="I8" s="48"/>
    </row>
    <row r="9" spans="1:9" ht="30" customHeight="1" x14ac:dyDescent="0.25">
      <c r="A9" s="49">
        <v>1</v>
      </c>
      <c r="B9" s="282"/>
      <c r="C9" s="282"/>
      <c r="D9" s="282"/>
      <c r="E9" s="92" t="str">
        <f>IF(B9&gt;0,VLOOKUP(B9,legenda!F:G,2,0),"")</f>
        <v/>
      </c>
      <c r="F9" s="93"/>
      <c r="G9" s="93"/>
      <c r="H9" s="94"/>
      <c r="I9" s="95"/>
    </row>
    <row r="10" spans="1:9" x14ac:dyDescent="0.25">
      <c r="A10" s="89"/>
      <c r="B10" s="90"/>
      <c r="C10" s="90"/>
      <c r="D10" s="90"/>
      <c r="E10" s="90"/>
      <c r="F10" s="90"/>
      <c r="G10" s="90"/>
      <c r="H10" s="90"/>
      <c r="I10" s="91"/>
    </row>
    <row r="11" spans="1:9" x14ac:dyDescent="0.25">
      <c r="A11" s="279" t="s">
        <v>204</v>
      </c>
      <c r="B11" s="280"/>
      <c r="C11" s="280"/>
      <c r="D11" s="280"/>
      <c r="E11" s="280"/>
      <c r="F11" s="280"/>
      <c r="G11" s="280"/>
      <c r="H11" s="280"/>
      <c r="I11" s="281"/>
    </row>
    <row r="12" spans="1:9" ht="71.25" customHeight="1" x14ac:dyDescent="0.25">
      <c r="A12" s="283" t="s">
        <v>205</v>
      </c>
      <c r="B12" s="284"/>
      <c r="C12" s="284"/>
      <c r="D12" s="284"/>
      <c r="E12" s="284"/>
      <c r="F12" s="284"/>
      <c r="G12" s="284"/>
      <c r="H12" s="285"/>
      <c r="I12" s="96" t="str">
        <f>IF(A13&gt;0,VLOOKUP($A$13,legenda!H:K,4,0),"")</f>
        <v/>
      </c>
    </row>
    <row r="13" spans="1:9" x14ac:dyDescent="0.25">
      <c r="A13" s="286"/>
      <c r="B13" s="287"/>
      <c r="C13" s="287"/>
      <c r="D13" s="287"/>
      <c r="E13" s="287"/>
      <c r="F13" s="287"/>
      <c r="G13" s="287"/>
      <c r="H13" s="288"/>
      <c r="I13" s="97" t="str">
        <f>IF(A13&gt;0,VLOOKUP(A13,legenda!H:I,2,0),"")</f>
        <v/>
      </c>
    </row>
    <row r="14" spans="1:9" s="8" customFormat="1" ht="15" customHeight="1" x14ac:dyDescent="0.25">
      <c r="A14" s="283" t="s">
        <v>207</v>
      </c>
      <c r="B14" s="284"/>
      <c r="C14" s="284"/>
      <c r="D14" s="284"/>
      <c r="E14" s="284"/>
      <c r="F14" s="284"/>
      <c r="G14" s="284"/>
      <c r="H14" s="284"/>
      <c r="I14" s="289"/>
    </row>
    <row r="15" spans="1:9" s="8" customFormat="1" x14ac:dyDescent="0.25">
      <c r="A15" s="290"/>
      <c r="B15" s="291"/>
      <c r="C15" s="291"/>
      <c r="D15" s="291"/>
      <c r="E15" s="291"/>
      <c r="F15" s="291"/>
      <c r="G15" s="291"/>
      <c r="H15" s="291"/>
      <c r="I15" s="292"/>
    </row>
    <row r="16" spans="1:9" s="8" customFormat="1" x14ac:dyDescent="0.25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16" s="8" customFormat="1" x14ac:dyDescent="0.25">
      <c r="A17" s="296" t="s">
        <v>219</v>
      </c>
      <c r="B17" s="296"/>
      <c r="C17" s="296"/>
      <c r="D17" s="296"/>
      <c r="E17" s="296"/>
      <c r="F17" s="296"/>
      <c r="G17" s="296"/>
      <c r="H17" s="296"/>
      <c r="I17" s="296"/>
    </row>
    <row r="18" spans="1:16" ht="29.25" customHeight="1" x14ac:dyDescent="0.25">
      <c r="A18" s="276" t="str">
        <f>IF(A13&gt;0,VLOOKUP($A$13,legenda!H:L,5,0),"")</f>
        <v/>
      </c>
      <c r="B18" s="277" t="e">
        <f>VLOOKUP($A$13,legenda!C:E,4,0)</f>
        <v>#N/A</v>
      </c>
      <c r="C18" s="277" t="e">
        <f>VLOOKUP($A$13,legenda!D:F,4,0)</f>
        <v>#N/A</v>
      </c>
      <c r="D18" s="278" t="str">
        <f>IF(AND(B22&gt;0,B23&gt;0,B24&gt;0,B25&gt;0,B26&gt;0,B27&gt;0,B28&gt;0),(SUM(B22:C28)-VLOOKUP(C38,A22:C28,2,0))/6,IF(AND(B22&gt;0,B23&gt;0,B24&gt;0,B25&gt;0),(SUM(B22:C24))/3,IF(AND(B23&gt;0,B24&gt;0,B25&gt;0,B26&gt;0),(SUM(B23:C25))/3,IF(AND(B24&gt;0,B25&gt;0,B26&gt;0,B27&gt;0),(SUM(B24:C26))/3,IF(AND(B25&gt;0,B26&gt;0,B27&gt;0,B28&gt;0),(SUM(B25:C27))/3,IF(AND(B26&gt;0,B27&gt;0,B28&gt;0,B29&gt;0),(SUM(B26:C28))/3,IF(AND(B27&gt;0,B28&gt;0,B29&gt;0,B30&gt;0),(SUM(B27:C29))/3,IF(AND(B28&gt;0,B29&gt;0,B30&gt;0,B31&gt;0),(SUM(B28:C30))/3,IF(AND(B29&gt;0,B30&gt;0,B31&gt;0,B32&gt;0),(SUM(B29:C31))/3,IF(AND(B30&gt;0,B31&gt;0,B32&gt;0,B33&gt;0),(SUM(B30:C32))/3,IF(AND(B31&gt;0,B32&gt;0,B33&gt;0,B34&gt;0),(SUM(B31:C33))/3,IF(AND(B32&gt;0,B33&gt;0,B34&gt;0,B35&gt;0),(SUM(B32:C34))/3,IF(AND(B33&gt;0,B34&gt;0,B35&gt;0,B36&gt;0),(SUM(B33:C35))/3,IF(AND(B34&gt;0,B35&gt;0,B36&gt;0,B37&gt;0),(SUM(B34:C36))/3,"neoprávnená prevádzka"))))))))))))))</f>
        <v>neoprávnená prevádzka</v>
      </c>
      <c r="E18" s="278"/>
      <c r="F18" s="124" t="str">
        <f>IF(A13&gt;0,VLOOKUP($A$13,legenda!H:J,3,0),"")</f>
        <v/>
      </c>
      <c r="G18" s="101"/>
      <c r="H18" s="101"/>
      <c r="I18" s="126"/>
      <c r="O18" s="123"/>
      <c r="P18" s="123"/>
    </row>
    <row r="19" spans="1:16" ht="15" customHeight="1" x14ac:dyDescent="0.25">
      <c r="A19" s="98"/>
      <c r="B19" s="99"/>
      <c r="C19" s="99"/>
      <c r="D19" s="100"/>
      <c r="E19" s="100"/>
      <c r="F19" s="90"/>
      <c r="G19" s="90"/>
      <c r="H19" s="125" t="str">
        <f>IF(AND(F22&gt;0,F23&gt;0,F24&gt;0,F25&gt;0,F26&gt;0,F27&gt;0,F28&gt;0),(SUM(F22:G28)-VLOOKUP(C38,A22:G28,6,0))/6,IF(AND(F22&gt;0,F23&gt;0,F24&gt;0,F25&gt;0),(SUM(F22:G24))/3,IF(AND(F23&gt;0,F24&gt;0,F25&gt;0,F26&gt;0),(SUM(F23:G25))/3,IF(AND(F24&gt;0,F25&gt;0,F26&gt;0,F27&gt;0),(SUM(F24:F26))/3,IF(AND(F25&gt;0,F26&gt;0,F27&gt;0,F28&gt;0),(SUM(F25:G27))/3,IF(AND(F26&gt;0,F27&gt;0,F28&gt;0,F29&gt;0),(SUM(F26:G28))/3,IF(AND(F27&gt;0,F28&gt;0,F29&gt;0,F30&gt;0),(SUM(F27:G29))/3,IF(AND(F28&gt;0,F29&gt;0,F30&gt;0,F31&gt;0),(SUM(F28:G30))/3,IF(AND(F29&gt;0,F30&gt;0,F31&gt;0,F32&gt;0),(SUM(F29:G31))/3,IF(AND(F30&gt;0,F31&gt;0,F32&gt;0,F33&gt;0),(SUM(F30:G32))/3,IF(AND(F31&gt;0,F32&gt;0,F33&gt;0,F34&gt;0),(SUM(F31:G33))/3,IF(AND(F32&gt;0,F33&gt;0,F34&gt;0,F35&gt;0),(SUM(F32:G34))/3,IF(AND(F33&gt;0,F34&gt;0,F35&gt;0,F36&gt;0),(SUM(F33:G35))/3,IF(AND(F34&gt;0,F35&gt;0,F36&gt;0,F37&gt;0),(SUM(F34:G36))/3,"neoprávnená prevádzka"))))))))))))))</f>
        <v>neoprávnená prevádzka</v>
      </c>
      <c r="I19" s="102"/>
    </row>
    <row r="20" spans="1:16" ht="15" customHeight="1" x14ac:dyDescent="0.25">
      <c r="A20" s="298" t="s">
        <v>228</v>
      </c>
      <c r="B20" s="299"/>
      <c r="C20" s="299"/>
      <c r="D20" s="90"/>
      <c r="E20" s="90"/>
      <c r="F20" s="103" t="s">
        <v>229</v>
      </c>
      <c r="G20" s="103"/>
      <c r="H20" s="90"/>
      <c r="I20" s="91"/>
    </row>
    <row r="21" spans="1:16" ht="31.5" customHeight="1" x14ac:dyDescent="0.25">
      <c r="A21" s="118" t="s">
        <v>224</v>
      </c>
      <c r="B21" s="297" t="str">
        <f>IF(A13&gt;0,VLOOKUP($A$13,legenda!H:M,6,0),"")</f>
        <v/>
      </c>
      <c r="C21" s="297"/>
      <c r="D21" s="117" t="s">
        <v>209</v>
      </c>
      <c r="E21" s="90"/>
      <c r="F21" s="297" t="str">
        <f>IF(A13&gt;0,VLOOKUP($A$13,legenda!H:N,7,0),"")</f>
        <v/>
      </c>
      <c r="G21" s="297"/>
      <c r="H21" s="117" t="s">
        <v>209</v>
      </c>
      <c r="I21" s="119" t="s">
        <v>227</v>
      </c>
    </row>
    <row r="22" spans="1:16" x14ac:dyDescent="0.25">
      <c r="A22" s="104">
        <v>2005</v>
      </c>
      <c r="B22" s="271"/>
      <c r="C22" s="271"/>
      <c r="D22" s="105" t="str">
        <f>IF($A$13&gt;0,VLOOKUP($A$13,legenda!H:J,3,0),"")</f>
        <v/>
      </c>
      <c r="E22" s="90"/>
      <c r="F22" s="272"/>
      <c r="G22" s="272"/>
      <c r="H22" s="106" t="str">
        <f t="shared" ref="H22:H37" si="0">IF($A$13&gt;0,IF(D22="ton","GWh","ton"),"")</f>
        <v/>
      </c>
      <c r="I22" s="107" t="str">
        <f t="shared" ref="I22:I36" si="1">IF(B22&gt;0, IF(D22="MWh","povinné","nepovinné"),"nepovinné")</f>
        <v>nepovinné</v>
      </c>
    </row>
    <row r="23" spans="1:16" x14ac:dyDescent="0.25">
      <c r="A23" s="104">
        <v>2006</v>
      </c>
      <c r="B23" s="271"/>
      <c r="C23" s="271"/>
      <c r="D23" s="105" t="str">
        <f>IF($A$13&gt;0,VLOOKUP($A$13,legenda!H:J,3,0),"")</f>
        <v/>
      </c>
      <c r="E23" s="90"/>
      <c r="F23" s="272"/>
      <c r="G23" s="272"/>
      <c r="H23" s="106" t="str">
        <f t="shared" si="0"/>
        <v/>
      </c>
      <c r="I23" s="107" t="str">
        <f t="shared" si="1"/>
        <v>nepovinné</v>
      </c>
    </row>
    <row r="24" spans="1:16" x14ac:dyDescent="0.25">
      <c r="A24" s="104">
        <v>2007</v>
      </c>
      <c r="B24" s="271"/>
      <c r="C24" s="271"/>
      <c r="D24" s="105" t="str">
        <f>IF($A$13&gt;0,VLOOKUP($A$13,legenda!H:J,3,0),"")</f>
        <v/>
      </c>
      <c r="E24" s="90"/>
      <c r="F24" s="272"/>
      <c r="G24" s="272"/>
      <c r="H24" s="106" t="str">
        <f t="shared" si="0"/>
        <v/>
      </c>
      <c r="I24" s="107" t="str">
        <f t="shared" si="1"/>
        <v>nepovinné</v>
      </c>
    </row>
    <row r="25" spans="1:16" x14ac:dyDescent="0.25">
      <c r="A25" s="104">
        <v>2008</v>
      </c>
      <c r="B25" s="271"/>
      <c r="C25" s="271"/>
      <c r="D25" s="105" t="str">
        <f>IF($A$13&gt;0,VLOOKUP($A$13,legenda!H:J,3,0),"")</f>
        <v/>
      </c>
      <c r="E25" s="90"/>
      <c r="F25" s="272"/>
      <c r="G25" s="272"/>
      <c r="H25" s="106" t="str">
        <f t="shared" si="0"/>
        <v/>
      </c>
      <c r="I25" s="107" t="str">
        <f t="shared" si="1"/>
        <v>nepovinné</v>
      </c>
    </row>
    <row r="26" spans="1:16" x14ac:dyDescent="0.25">
      <c r="A26" s="104">
        <v>2009</v>
      </c>
      <c r="B26" s="271"/>
      <c r="C26" s="271"/>
      <c r="D26" s="105" t="str">
        <f>IF($A$13&gt;0,VLOOKUP($A$13,legenda!H:J,3,0),"")</f>
        <v/>
      </c>
      <c r="E26" s="90"/>
      <c r="F26" s="272"/>
      <c r="G26" s="272"/>
      <c r="H26" s="106" t="str">
        <f t="shared" si="0"/>
        <v/>
      </c>
      <c r="I26" s="107" t="str">
        <f t="shared" si="1"/>
        <v>nepovinné</v>
      </c>
    </row>
    <row r="27" spans="1:16" x14ac:dyDescent="0.25">
      <c r="A27" s="104">
        <v>2010</v>
      </c>
      <c r="B27" s="271"/>
      <c r="C27" s="271"/>
      <c r="D27" s="105" t="str">
        <f>IF($A$13&gt;0,VLOOKUP($A$13,legenda!H:J,3,0),"")</f>
        <v/>
      </c>
      <c r="E27" s="90"/>
      <c r="F27" s="272"/>
      <c r="G27" s="272"/>
      <c r="H27" s="106" t="str">
        <f t="shared" si="0"/>
        <v/>
      </c>
      <c r="I27" s="107" t="str">
        <f t="shared" si="1"/>
        <v>nepovinné</v>
      </c>
    </row>
    <row r="28" spans="1:16" x14ac:dyDescent="0.25">
      <c r="A28" s="104">
        <v>2011</v>
      </c>
      <c r="B28" s="271"/>
      <c r="C28" s="271"/>
      <c r="D28" s="105" t="str">
        <f>IF($A$13&gt;0,VLOOKUP($A$13,legenda!H:J,3,0),"")</f>
        <v/>
      </c>
      <c r="E28" s="90"/>
      <c r="F28" s="272"/>
      <c r="G28" s="272"/>
      <c r="H28" s="106" t="str">
        <f t="shared" si="0"/>
        <v/>
      </c>
      <c r="I28" s="107" t="str">
        <f t="shared" si="1"/>
        <v>nepovinné</v>
      </c>
    </row>
    <row r="29" spans="1:16" x14ac:dyDescent="0.25">
      <c r="A29" s="104">
        <v>2012</v>
      </c>
      <c r="B29" s="271"/>
      <c r="C29" s="271"/>
      <c r="D29" s="105" t="str">
        <f>IF($A$13&gt;0,VLOOKUP($A$13,legenda!H:J,3,0),"")</f>
        <v/>
      </c>
      <c r="E29" s="90"/>
      <c r="F29" s="272"/>
      <c r="G29" s="272"/>
      <c r="H29" s="106" t="str">
        <f t="shared" si="0"/>
        <v/>
      </c>
      <c r="I29" s="107" t="str">
        <f t="shared" si="1"/>
        <v>nepovinné</v>
      </c>
    </row>
    <row r="30" spans="1:16" x14ac:dyDescent="0.25">
      <c r="A30" s="104">
        <v>2013</v>
      </c>
      <c r="B30" s="300"/>
      <c r="C30" s="301"/>
      <c r="D30" s="105" t="str">
        <f>IF($A$13&gt;0,VLOOKUP($A$13,legenda!H:J,3,0),"")</f>
        <v/>
      </c>
      <c r="E30" s="90"/>
      <c r="F30" s="302"/>
      <c r="G30" s="303"/>
      <c r="H30" s="106" t="str">
        <f t="shared" si="0"/>
        <v/>
      </c>
      <c r="I30" s="107" t="str">
        <f t="shared" si="1"/>
        <v>nepovinné</v>
      </c>
    </row>
    <row r="31" spans="1:16" x14ac:dyDescent="0.25">
      <c r="A31" s="104">
        <v>2014</v>
      </c>
      <c r="B31" s="271"/>
      <c r="C31" s="271"/>
      <c r="D31" s="105" t="str">
        <f>IF($A$13&gt;0,VLOOKUP($A$13,legenda!H:J,3,0),"")</f>
        <v/>
      </c>
      <c r="E31" s="90"/>
      <c r="F31" s="272"/>
      <c r="G31" s="272"/>
      <c r="H31" s="106" t="str">
        <f t="shared" si="0"/>
        <v/>
      </c>
      <c r="I31" s="107" t="str">
        <f t="shared" si="1"/>
        <v>nepovinné</v>
      </c>
    </row>
    <row r="32" spans="1:16" x14ac:dyDescent="0.25">
      <c r="A32" s="104">
        <v>2015</v>
      </c>
      <c r="B32" s="271"/>
      <c r="C32" s="271"/>
      <c r="D32" s="105" t="str">
        <f>IF($A$13&gt;0,VLOOKUP($A$13,legenda!H:J,3,0),"")</f>
        <v/>
      </c>
      <c r="E32" s="90"/>
      <c r="F32" s="272"/>
      <c r="G32" s="272"/>
      <c r="H32" s="106" t="str">
        <f t="shared" si="0"/>
        <v/>
      </c>
      <c r="I32" s="107" t="str">
        <f t="shared" si="1"/>
        <v>nepovinné</v>
      </c>
    </row>
    <row r="33" spans="1:9" x14ac:dyDescent="0.25">
      <c r="A33" s="104">
        <v>2016</v>
      </c>
      <c r="B33" s="271"/>
      <c r="C33" s="271"/>
      <c r="D33" s="105" t="str">
        <f>IF($A$13&gt;0,VLOOKUP($A$13,legenda!H:J,3,0),"")</f>
        <v/>
      </c>
      <c r="E33" s="90"/>
      <c r="F33" s="272"/>
      <c r="G33" s="272"/>
      <c r="H33" s="106" t="str">
        <f t="shared" si="0"/>
        <v/>
      </c>
      <c r="I33" s="107" t="str">
        <f t="shared" si="1"/>
        <v>nepovinné</v>
      </c>
    </row>
    <row r="34" spans="1:9" x14ac:dyDescent="0.25">
      <c r="A34" s="104">
        <v>2017</v>
      </c>
      <c r="B34" s="271"/>
      <c r="C34" s="271"/>
      <c r="D34" s="105" t="str">
        <f>IF($A$13&gt;0,VLOOKUP($A$13,legenda!H:J,3,0),"")</f>
        <v/>
      </c>
      <c r="E34" s="90"/>
      <c r="F34" s="272"/>
      <c r="G34" s="272"/>
      <c r="H34" s="106" t="str">
        <f t="shared" si="0"/>
        <v/>
      </c>
      <c r="I34" s="107" t="str">
        <f t="shared" si="1"/>
        <v>nepovinné</v>
      </c>
    </row>
    <row r="35" spans="1:9" x14ac:dyDescent="0.25">
      <c r="A35" s="104">
        <v>2018</v>
      </c>
      <c r="B35" s="271"/>
      <c r="C35" s="271"/>
      <c r="D35" s="105" t="str">
        <f>IF($A$13&gt;0,VLOOKUP($A$13,legenda!H:J,3,0),"")</f>
        <v/>
      </c>
      <c r="E35" s="90"/>
      <c r="F35" s="272"/>
      <c r="G35" s="272"/>
      <c r="H35" s="106" t="str">
        <f t="shared" si="0"/>
        <v/>
      </c>
      <c r="I35" s="107" t="str">
        <f t="shared" si="1"/>
        <v>nepovinné</v>
      </c>
    </row>
    <row r="36" spans="1:9" x14ac:dyDescent="0.25">
      <c r="A36" s="104">
        <v>2019</v>
      </c>
      <c r="B36" s="271"/>
      <c r="C36" s="271"/>
      <c r="D36" s="105" t="str">
        <f>IF($A$13&gt;0,VLOOKUP($A$13,legenda!H:J,3,0),"")</f>
        <v/>
      </c>
      <c r="E36" s="90"/>
      <c r="F36" s="272"/>
      <c r="G36" s="272"/>
      <c r="H36" s="106" t="str">
        <f t="shared" si="0"/>
        <v/>
      </c>
      <c r="I36" s="107" t="str">
        <f t="shared" si="1"/>
        <v>nepovinné</v>
      </c>
    </row>
    <row r="37" spans="1:9" x14ac:dyDescent="0.25">
      <c r="A37" s="104">
        <v>2020</v>
      </c>
      <c r="B37" s="271"/>
      <c r="C37" s="271"/>
      <c r="D37" s="105" t="str">
        <f>IF($A$13&gt;0,VLOOKUP($A$13,legenda!H:J,3,0),"")</f>
        <v/>
      </c>
      <c r="E37" s="90"/>
      <c r="F37" s="272"/>
      <c r="G37" s="272"/>
      <c r="H37" s="106" t="str">
        <f t="shared" si="0"/>
        <v/>
      </c>
      <c r="I37" s="107" t="str">
        <f t="shared" ref="I37" si="2">IF(D37="MWh","povinné","povinné")</f>
        <v>povinné</v>
      </c>
    </row>
    <row r="38" spans="1:9" x14ac:dyDescent="0.25">
      <c r="A38" s="309" t="s">
        <v>206</v>
      </c>
      <c r="B38" s="310"/>
      <c r="C38" s="108"/>
      <c r="D38" s="90"/>
      <c r="E38" s="90"/>
      <c r="F38" s="90"/>
      <c r="G38" s="90"/>
      <c r="H38" s="90"/>
      <c r="I38" s="91"/>
    </row>
    <row r="39" spans="1:9" x14ac:dyDescent="0.25">
      <c r="A39" s="311" t="s">
        <v>230</v>
      </c>
      <c r="B39" s="312"/>
      <c r="C39" s="312"/>
      <c r="D39" s="312"/>
      <c r="E39" s="312"/>
      <c r="F39" s="305" t="str">
        <f>IF(AND(A13&gt;0),IF(A13=legenda!H38,IF(AND(F37&gt;0),(IF(OR(F37&lt;(0.5*H19),F37&gt;(1.1*H19)),"áno","nie")),""),IF(AND(B37&gt;0),(IF(OR(B37&lt;(0.5*D18),B37&gt;(1.1*D18)),"áno","nie")))),"doplňte údaje")</f>
        <v>doplňte údaje</v>
      </c>
      <c r="G39" s="305"/>
      <c r="H39" s="109"/>
      <c r="I39" s="110"/>
    </row>
    <row r="40" spans="1:9" x14ac:dyDescent="0.25">
      <c r="A40" s="111"/>
      <c r="B40" s="112"/>
      <c r="C40" s="113"/>
      <c r="D40" s="109"/>
      <c r="E40" s="109"/>
      <c r="F40" s="109"/>
      <c r="G40" s="109"/>
      <c r="H40" s="109"/>
      <c r="I40" s="110"/>
    </row>
    <row r="41" spans="1:9" ht="30.75" customHeight="1" x14ac:dyDescent="0.25">
      <c r="A41" s="306" t="s">
        <v>208</v>
      </c>
      <c r="B41" s="307"/>
      <c r="C41" s="307"/>
      <c r="D41" s="308"/>
      <c r="E41" s="304">
        <f>IF(A13&gt;0,(0.75*1.06*Žiadosť!C98*I13*D18),0)</f>
        <v>0</v>
      </c>
      <c r="F41" s="304"/>
      <c r="G41" s="304"/>
      <c r="H41" s="304"/>
      <c r="I41" s="91"/>
    </row>
    <row r="42" spans="1:9" ht="15.75" thickBot="1" x14ac:dyDescent="0.3">
      <c r="A42" s="114"/>
      <c r="B42" s="115"/>
      <c r="C42" s="115"/>
      <c r="D42" s="115"/>
      <c r="E42" s="115"/>
      <c r="F42" s="115"/>
      <c r="G42" s="115"/>
      <c r="H42" s="115"/>
      <c r="I42" s="116"/>
    </row>
  </sheetData>
  <sheetProtection algorithmName="SHA-512" hashValue="w8D7nCGwrj2rfYZ7kWHI77FFK/AWifLK9ECKu0z+dSHx+ZDS2HC2bNQFwDwuOgBfEqRGN7Z+q6XtfomJdXOn3g==" saltValue="W93rJZOyZH/xIxjovrRDcw==" spinCount="100000" sheet="1" objects="1" scenarios="1" formatCells="0" formatColumns="0" formatRows="0" insertColumns="0" insertRows="0" insertHyperlinks="0" deleteColumns="0" deleteRows="0" sort="0"/>
  <mergeCells count="62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41:D41"/>
    <mergeCell ref="E41:H41"/>
    <mergeCell ref="B34:C34"/>
    <mergeCell ref="F34:G34"/>
    <mergeCell ref="B35:C35"/>
    <mergeCell ref="F35:G35"/>
    <mergeCell ref="B36:C36"/>
    <mergeCell ref="F36:G36"/>
    <mergeCell ref="B37:C37"/>
    <mergeCell ref="F37:G37"/>
    <mergeCell ref="A38:B38"/>
    <mergeCell ref="A39:E39"/>
    <mergeCell ref="F39:G39"/>
  </mergeCells>
  <dataValidations count="2">
    <dataValidation type="list" allowBlank="1" showInputMessage="1" showErrorMessage="1" sqref="C38">
      <formula1>$A$22:$A$28</formula1>
    </dataValidation>
    <dataValidation type="list" allowBlank="1" showInputMessage="1" showErrorMessage="1" sqref="C40">
      <formula1>$A$22:$A$27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&amp;LPríloha č. 2&amp;C&amp;A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legenda!$H$3:$H$38</xm:f>
          </x14:formula1>
          <xm:sqref>A13:H13</xm:sqref>
        </x14:dataValidation>
        <x14:dataValidation type="list" allowBlank="1" showInputMessage="1" showErrorMessage="1">
          <x14:formula1>
            <xm:f>legenda!$F$3:$F$23</xm:f>
          </x14:formula1>
          <xm:sqref>B9</xm:sqref>
        </x14:dataValidation>
        <x14:dataValidation type="list" allowBlank="1" showInputMessage="1" showErrorMessage="1">
          <x14:formula1>
            <xm:f>legenda!$D$2:$D$80</xm:f>
          </x14:formula1>
          <xm:sqref>E3:F3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topLeftCell="A16" zoomScaleNormal="100" zoomScaleSheetLayoutView="100" workbookViewId="0">
      <selection activeCell="F22" activeCellId="4" sqref="A3:D3 A5:I5 A15:I16 B22:C37 F22:G37"/>
    </sheetView>
  </sheetViews>
  <sheetFormatPr defaultRowHeight="15" x14ac:dyDescent="0.25"/>
  <cols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2" max="12" width="14.140625" bestFit="1" customWidth="1"/>
  </cols>
  <sheetData>
    <row r="1" spans="1:9" x14ac:dyDescent="0.25">
      <c r="A1" s="273" t="s">
        <v>161</v>
      </c>
      <c r="B1" s="274"/>
      <c r="C1" s="274"/>
      <c r="D1" s="274"/>
      <c r="E1" s="274"/>
      <c r="F1" s="274"/>
      <c r="G1" s="274"/>
      <c r="H1" s="274"/>
      <c r="I1" s="275"/>
    </row>
    <row r="2" spans="1:9" x14ac:dyDescent="0.25">
      <c r="A2" s="167" t="s">
        <v>124</v>
      </c>
      <c r="B2" s="168"/>
      <c r="C2" s="168"/>
      <c r="D2" s="169"/>
      <c r="E2" s="170" t="s">
        <v>8</v>
      </c>
      <c r="F2" s="169"/>
      <c r="G2" s="170" t="s">
        <v>9</v>
      </c>
      <c r="H2" s="168"/>
      <c r="I2" s="171"/>
    </row>
    <row r="3" spans="1:9" x14ac:dyDescent="0.25">
      <c r="A3" s="158"/>
      <c r="B3" s="159"/>
      <c r="C3" s="159"/>
      <c r="D3" s="160"/>
      <c r="E3" s="177"/>
      <c r="F3" s="178"/>
      <c r="G3" s="164" t="str">
        <f>IF(E3&gt;0,VLOOKUP(E3,legenda!D:E,2,0),"")</f>
        <v/>
      </c>
      <c r="H3" s="165"/>
      <c r="I3" s="166"/>
    </row>
    <row r="4" spans="1:9" x14ac:dyDescent="0.25">
      <c r="A4" s="167" t="s">
        <v>4</v>
      </c>
      <c r="B4" s="168"/>
      <c r="C4" s="168"/>
      <c r="D4" s="169"/>
      <c r="E4" s="33" t="s">
        <v>5</v>
      </c>
      <c r="F4" s="170" t="s">
        <v>6</v>
      </c>
      <c r="G4" s="168"/>
      <c r="H4" s="168"/>
      <c r="I4" s="171"/>
    </row>
    <row r="5" spans="1:9" x14ac:dyDescent="0.25">
      <c r="A5" s="158"/>
      <c r="B5" s="159"/>
      <c r="C5" s="159"/>
      <c r="D5" s="160"/>
      <c r="E5" s="130"/>
      <c r="F5" s="172"/>
      <c r="G5" s="159"/>
      <c r="H5" s="159"/>
      <c r="I5" s="173"/>
    </row>
    <row r="6" spans="1:9" x14ac:dyDescent="0.25">
      <c r="A6" s="89"/>
      <c r="B6" s="90"/>
      <c r="C6" s="90"/>
      <c r="D6" s="90"/>
      <c r="E6" s="90"/>
      <c r="F6" s="90"/>
      <c r="G6" s="90"/>
      <c r="H6" s="90"/>
      <c r="I6" s="91"/>
    </row>
    <row r="7" spans="1:9" x14ac:dyDescent="0.25">
      <c r="A7" s="279" t="s">
        <v>162</v>
      </c>
      <c r="B7" s="280"/>
      <c r="C7" s="280"/>
      <c r="D7" s="280"/>
      <c r="E7" s="280"/>
      <c r="F7" s="280"/>
      <c r="G7" s="280"/>
      <c r="H7" s="280"/>
      <c r="I7" s="281"/>
    </row>
    <row r="8" spans="1:9" x14ac:dyDescent="0.25">
      <c r="A8" s="40"/>
      <c r="B8" s="144" t="s">
        <v>140</v>
      </c>
      <c r="C8" s="144"/>
      <c r="D8" s="144"/>
      <c r="E8" s="46" t="s">
        <v>139</v>
      </c>
      <c r="F8" s="47"/>
      <c r="G8" s="47"/>
      <c r="H8" s="47"/>
      <c r="I8" s="48"/>
    </row>
    <row r="9" spans="1:9" ht="30" customHeight="1" x14ac:dyDescent="0.25">
      <c r="A9" s="49">
        <v>1</v>
      </c>
      <c r="B9" s="282"/>
      <c r="C9" s="282"/>
      <c r="D9" s="282"/>
      <c r="E9" s="92" t="str">
        <f>IF(B9&gt;0,VLOOKUP(B9,legenda!F:G,2,0),"")</f>
        <v/>
      </c>
      <c r="F9" s="93"/>
      <c r="G9" s="93"/>
      <c r="H9" s="94"/>
      <c r="I9" s="95"/>
    </row>
    <row r="10" spans="1:9" x14ac:dyDescent="0.25">
      <c r="A10" s="89"/>
      <c r="B10" s="90"/>
      <c r="C10" s="90"/>
      <c r="D10" s="90"/>
      <c r="E10" s="90"/>
      <c r="F10" s="90"/>
      <c r="G10" s="90"/>
      <c r="H10" s="90"/>
      <c r="I10" s="91"/>
    </row>
    <row r="11" spans="1:9" x14ac:dyDescent="0.25">
      <c r="A11" s="279" t="s">
        <v>204</v>
      </c>
      <c r="B11" s="280"/>
      <c r="C11" s="280"/>
      <c r="D11" s="280"/>
      <c r="E11" s="280"/>
      <c r="F11" s="280"/>
      <c r="G11" s="280"/>
      <c r="H11" s="280"/>
      <c r="I11" s="281"/>
    </row>
    <row r="12" spans="1:9" ht="71.25" customHeight="1" x14ac:dyDescent="0.25">
      <c r="A12" s="283" t="s">
        <v>205</v>
      </c>
      <c r="B12" s="284"/>
      <c r="C12" s="284"/>
      <c r="D12" s="284"/>
      <c r="E12" s="284"/>
      <c r="F12" s="284"/>
      <c r="G12" s="284"/>
      <c r="H12" s="285"/>
      <c r="I12" s="96" t="str">
        <f>IF(A13&gt;0,VLOOKUP($A$13,legenda!H:K,4,0),"")</f>
        <v/>
      </c>
    </row>
    <row r="13" spans="1:9" x14ac:dyDescent="0.25">
      <c r="A13" s="286"/>
      <c r="B13" s="287"/>
      <c r="C13" s="287"/>
      <c r="D13" s="287"/>
      <c r="E13" s="287"/>
      <c r="F13" s="287"/>
      <c r="G13" s="287"/>
      <c r="H13" s="288"/>
      <c r="I13" s="97" t="str">
        <f>IF(A13&gt;0,VLOOKUP(A13,legenda!H:I,2,0),"")</f>
        <v/>
      </c>
    </row>
    <row r="14" spans="1:9" s="8" customFormat="1" ht="15" customHeight="1" x14ac:dyDescent="0.25">
      <c r="A14" s="283" t="s">
        <v>207</v>
      </c>
      <c r="B14" s="284"/>
      <c r="C14" s="284"/>
      <c r="D14" s="284"/>
      <c r="E14" s="284"/>
      <c r="F14" s="284"/>
      <c r="G14" s="284"/>
      <c r="H14" s="284"/>
      <c r="I14" s="289"/>
    </row>
    <row r="15" spans="1:9" s="8" customFormat="1" x14ac:dyDescent="0.25">
      <c r="A15" s="290"/>
      <c r="B15" s="291"/>
      <c r="C15" s="291"/>
      <c r="D15" s="291"/>
      <c r="E15" s="291"/>
      <c r="F15" s="291"/>
      <c r="G15" s="291"/>
      <c r="H15" s="291"/>
      <c r="I15" s="292"/>
    </row>
    <row r="16" spans="1:9" s="8" customFormat="1" x14ac:dyDescent="0.25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16" s="8" customFormat="1" x14ac:dyDescent="0.25">
      <c r="A17" s="296" t="s">
        <v>219</v>
      </c>
      <c r="B17" s="296"/>
      <c r="C17" s="296"/>
      <c r="D17" s="296"/>
      <c r="E17" s="296"/>
      <c r="F17" s="296"/>
      <c r="G17" s="296"/>
      <c r="H17" s="296"/>
      <c r="I17" s="296"/>
    </row>
    <row r="18" spans="1:16" ht="29.25" customHeight="1" x14ac:dyDescent="0.25">
      <c r="A18" s="276" t="str">
        <f>IF(A13&gt;0,VLOOKUP($A$13,legenda!H:L,5,0),"")</f>
        <v/>
      </c>
      <c r="B18" s="277" t="e">
        <f>VLOOKUP($A$13,legenda!C:E,4,0)</f>
        <v>#N/A</v>
      </c>
      <c r="C18" s="277" t="e">
        <f>VLOOKUP($A$13,legenda!D:F,4,0)</f>
        <v>#N/A</v>
      </c>
      <c r="D18" s="278" t="str">
        <f>IF(AND(B22&gt;0,B23&gt;0,B24&gt;0,B25&gt;0,B26&gt;0,B27&gt;0,B28&gt;0),(SUM(B22:C28)-VLOOKUP(C38,A22:C28,2,0))/6,IF(AND(B22&gt;0,B23&gt;0,B24&gt;0,B25&gt;0),(SUM(B22:C24))/3,IF(AND(B23&gt;0,B24&gt;0,B25&gt;0,B26&gt;0),(SUM(B23:C25))/3,IF(AND(B24&gt;0,B25&gt;0,B26&gt;0,B27&gt;0),(SUM(B24:C26))/3,IF(AND(B25&gt;0,B26&gt;0,B27&gt;0,B28&gt;0),(SUM(B25:C27))/3,IF(AND(B26&gt;0,B27&gt;0,B28&gt;0,B29&gt;0),(SUM(B26:C28))/3,IF(AND(B27&gt;0,B28&gt;0,B29&gt;0,B30&gt;0),(SUM(B27:C29))/3,IF(AND(B28&gt;0,B29&gt;0,B30&gt;0,B31&gt;0),(SUM(B28:C30))/3,IF(AND(B29&gt;0,B30&gt;0,B31&gt;0,B32&gt;0),(SUM(B29:C31))/3,IF(AND(B30&gt;0,B31&gt;0,B32&gt;0,B33&gt;0),(SUM(B30:C32))/3,IF(AND(B31&gt;0,B32&gt;0,B33&gt;0,B34&gt;0),(SUM(B31:C33))/3,IF(AND(B32&gt;0,B33&gt;0,B34&gt;0,B35&gt;0),(SUM(B32:C34))/3,IF(AND(B33&gt;0,B34&gt;0,B35&gt;0,B36&gt;0),(SUM(B33:C35))/3,IF(AND(B34&gt;0,B35&gt;0,B36&gt;0,B37&gt;0),(SUM(B34:C36))/3,"neoprávnená prevádzka"))))))))))))))</f>
        <v>neoprávnená prevádzka</v>
      </c>
      <c r="E18" s="278"/>
      <c r="F18" s="124" t="str">
        <f>IF(A13&gt;0,VLOOKUP($A$13,legenda!H:J,3,0),"")</f>
        <v/>
      </c>
      <c r="G18" s="101"/>
      <c r="H18" s="101"/>
      <c r="I18" s="126"/>
      <c r="O18" s="123"/>
      <c r="P18" s="123"/>
    </row>
    <row r="19" spans="1:16" ht="15" customHeight="1" x14ac:dyDescent="0.25">
      <c r="A19" s="98"/>
      <c r="B19" s="99"/>
      <c r="C19" s="99"/>
      <c r="D19" s="100"/>
      <c r="E19" s="100"/>
      <c r="F19" s="90"/>
      <c r="G19" s="90"/>
      <c r="H19" s="125" t="str">
        <f>IF(AND(F22&gt;0,F23&gt;0,F24&gt;0,F25&gt;0,F26&gt;0,F27&gt;0,F28&gt;0),(SUM(F22:G28)-VLOOKUP(C38,A22:G28,6,0))/6,IF(AND(F22&gt;0,F23&gt;0,F24&gt;0,F25&gt;0),(SUM(F22:G24))/3,IF(AND(F23&gt;0,F24&gt;0,F25&gt;0,F26&gt;0),(SUM(F23:G25))/3,IF(AND(F24&gt;0,F25&gt;0,F26&gt;0,F27&gt;0),(SUM(F24:F26))/3,IF(AND(F25&gt;0,F26&gt;0,F27&gt;0,F28&gt;0),(SUM(F25:G27))/3,IF(AND(F26&gt;0,F27&gt;0,F28&gt;0,F29&gt;0),(SUM(F26:G28))/3,IF(AND(F27&gt;0,F28&gt;0,F29&gt;0,F30&gt;0),(SUM(F27:G29))/3,IF(AND(F28&gt;0,F29&gt;0,F30&gt;0,F31&gt;0),(SUM(F28:G30))/3,IF(AND(F29&gt;0,F30&gt;0,F31&gt;0,F32&gt;0),(SUM(F29:G31))/3,IF(AND(F30&gt;0,F31&gt;0,F32&gt;0,F33&gt;0),(SUM(F30:G32))/3,IF(AND(F31&gt;0,F32&gt;0,F33&gt;0,F34&gt;0),(SUM(F31:G33))/3,IF(AND(F32&gt;0,F33&gt;0,F34&gt;0,F35&gt;0),(SUM(F32:G34))/3,IF(AND(F33&gt;0,F34&gt;0,F35&gt;0,F36&gt;0),(SUM(F33:G35))/3,IF(AND(F34&gt;0,F35&gt;0,F36&gt;0,F37&gt;0),(SUM(F34:G36))/3,"neoprávnená prevádzka"))))))))))))))</f>
        <v>neoprávnená prevádzka</v>
      </c>
      <c r="I19" s="102"/>
    </row>
    <row r="20" spans="1:16" ht="15" customHeight="1" x14ac:dyDescent="0.25">
      <c r="A20" s="298" t="s">
        <v>228</v>
      </c>
      <c r="B20" s="299"/>
      <c r="C20" s="299"/>
      <c r="D20" s="90"/>
      <c r="E20" s="90"/>
      <c r="F20" s="103" t="s">
        <v>229</v>
      </c>
      <c r="G20" s="103"/>
      <c r="H20" s="90"/>
      <c r="I20" s="91"/>
    </row>
    <row r="21" spans="1:16" ht="31.5" customHeight="1" x14ac:dyDescent="0.25">
      <c r="A21" s="118" t="s">
        <v>224</v>
      </c>
      <c r="B21" s="297" t="str">
        <f>IF(A13&gt;0,VLOOKUP($A$13,legenda!H:M,6,0),"")</f>
        <v/>
      </c>
      <c r="C21" s="297"/>
      <c r="D21" s="117" t="s">
        <v>209</v>
      </c>
      <c r="E21" s="90"/>
      <c r="F21" s="297" t="str">
        <f>IF(A13&gt;0,VLOOKUP($A$13,legenda!H:N,7,0),"")</f>
        <v/>
      </c>
      <c r="G21" s="297"/>
      <c r="H21" s="117" t="s">
        <v>209</v>
      </c>
      <c r="I21" s="119" t="s">
        <v>227</v>
      </c>
    </row>
    <row r="22" spans="1:16" x14ac:dyDescent="0.25">
      <c r="A22" s="104">
        <v>2005</v>
      </c>
      <c r="B22" s="271"/>
      <c r="C22" s="271"/>
      <c r="D22" s="105" t="str">
        <f>IF($A$13&gt;0,VLOOKUP($A$13,legenda!H:J,3,0),"")</f>
        <v/>
      </c>
      <c r="E22" s="90"/>
      <c r="F22" s="272"/>
      <c r="G22" s="272"/>
      <c r="H22" s="106" t="str">
        <f t="shared" ref="H22:H37" si="0">IF($A$13&gt;0,IF(D22="ton","GWh","ton"),"")</f>
        <v/>
      </c>
      <c r="I22" s="107" t="str">
        <f t="shared" ref="I22:I36" si="1">IF(B22&gt;0, IF(D22="MWh","povinné","nepovinné"),"nepovinné")</f>
        <v>nepovinné</v>
      </c>
    </row>
    <row r="23" spans="1:16" x14ac:dyDescent="0.25">
      <c r="A23" s="104">
        <v>2006</v>
      </c>
      <c r="B23" s="271"/>
      <c r="C23" s="271"/>
      <c r="D23" s="105" t="str">
        <f>IF($A$13&gt;0,VLOOKUP($A$13,legenda!H:J,3,0),"")</f>
        <v/>
      </c>
      <c r="E23" s="90"/>
      <c r="F23" s="272"/>
      <c r="G23" s="272"/>
      <c r="H23" s="106" t="str">
        <f t="shared" si="0"/>
        <v/>
      </c>
      <c r="I23" s="107" t="str">
        <f t="shared" si="1"/>
        <v>nepovinné</v>
      </c>
    </row>
    <row r="24" spans="1:16" x14ac:dyDescent="0.25">
      <c r="A24" s="104">
        <v>2007</v>
      </c>
      <c r="B24" s="271"/>
      <c r="C24" s="271"/>
      <c r="D24" s="105" t="str">
        <f>IF($A$13&gt;0,VLOOKUP($A$13,legenda!H:J,3,0),"")</f>
        <v/>
      </c>
      <c r="E24" s="90"/>
      <c r="F24" s="272"/>
      <c r="G24" s="272"/>
      <c r="H24" s="106" t="str">
        <f t="shared" si="0"/>
        <v/>
      </c>
      <c r="I24" s="107" t="str">
        <f t="shared" si="1"/>
        <v>nepovinné</v>
      </c>
    </row>
    <row r="25" spans="1:16" x14ac:dyDescent="0.25">
      <c r="A25" s="104">
        <v>2008</v>
      </c>
      <c r="B25" s="271"/>
      <c r="C25" s="271"/>
      <c r="D25" s="105" t="str">
        <f>IF($A$13&gt;0,VLOOKUP($A$13,legenda!H:J,3,0),"")</f>
        <v/>
      </c>
      <c r="E25" s="90"/>
      <c r="F25" s="272"/>
      <c r="G25" s="272"/>
      <c r="H25" s="106" t="str">
        <f t="shared" si="0"/>
        <v/>
      </c>
      <c r="I25" s="107" t="str">
        <f t="shared" si="1"/>
        <v>nepovinné</v>
      </c>
    </row>
    <row r="26" spans="1:16" x14ac:dyDescent="0.25">
      <c r="A26" s="104">
        <v>2009</v>
      </c>
      <c r="B26" s="271"/>
      <c r="C26" s="271"/>
      <c r="D26" s="105" t="str">
        <f>IF($A$13&gt;0,VLOOKUP($A$13,legenda!H:J,3,0),"")</f>
        <v/>
      </c>
      <c r="E26" s="90"/>
      <c r="F26" s="272"/>
      <c r="G26" s="272"/>
      <c r="H26" s="106" t="str">
        <f t="shared" si="0"/>
        <v/>
      </c>
      <c r="I26" s="107" t="str">
        <f t="shared" si="1"/>
        <v>nepovinné</v>
      </c>
    </row>
    <row r="27" spans="1:16" x14ac:dyDescent="0.25">
      <c r="A27" s="104">
        <v>2010</v>
      </c>
      <c r="B27" s="271"/>
      <c r="C27" s="271"/>
      <c r="D27" s="105" t="str">
        <f>IF($A$13&gt;0,VLOOKUP($A$13,legenda!H:J,3,0),"")</f>
        <v/>
      </c>
      <c r="E27" s="90"/>
      <c r="F27" s="272"/>
      <c r="G27" s="272"/>
      <c r="H27" s="106" t="str">
        <f t="shared" si="0"/>
        <v/>
      </c>
      <c r="I27" s="107" t="str">
        <f t="shared" si="1"/>
        <v>nepovinné</v>
      </c>
    </row>
    <row r="28" spans="1:16" x14ac:dyDescent="0.25">
      <c r="A28" s="104">
        <v>2011</v>
      </c>
      <c r="B28" s="271"/>
      <c r="C28" s="271"/>
      <c r="D28" s="105" t="str">
        <f>IF($A$13&gt;0,VLOOKUP($A$13,legenda!H:J,3,0),"")</f>
        <v/>
      </c>
      <c r="E28" s="90"/>
      <c r="F28" s="272"/>
      <c r="G28" s="272"/>
      <c r="H28" s="106" t="str">
        <f t="shared" si="0"/>
        <v/>
      </c>
      <c r="I28" s="107" t="str">
        <f t="shared" si="1"/>
        <v>nepovinné</v>
      </c>
    </row>
    <row r="29" spans="1:16" x14ac:dyDescent="0.25">
      <c r="A29" s="104">
        <v>2012</v>
      </c>
      <c r="B29" s="271"/>
      <c r="C29" s="271"/>
      <c r="D29" s="105" t="str">
        <f>IF($A$13&gt;0,VLOOKUP($A$13,legenda!H:J,3,0),"")</f>
        <v/>
      </c>
      <c r="E29" s="90"/>
      <c r="F29" s="272"/>
      <c r="G29" s="272"/>
      <c r="H29" s="106" t="str">
        <f t="shared" si="0"/>
        <v/>
      </c>
      <c r="I29" s="107" t="str">
        <f t="shared" si="1"/>
        <v>nepovinné</v>
      </c>
    </row>
    <row r="30" spans="1:16" x14ac:dyDescent="0.25">
      <c r="A30" s="104">
        <v>2013</v>
      </c>
      <c r="B30" s="300"/>
      <c r="C30" s="301"/>
      <c r="D30" s="105" t="str">
        <f>IF($A$13&gt;0,VLOOKUP($A$13,legenda!H:J,3,0),"")</f>
        <v/>
      </c>
      <c r="E30" s="90"/>
      <c r="F30" s="302"/>
      <c r="G30" s="303"/>
      <c r="H30" s="106" t="str">
        <f t="shared" si="0"/>
        <v/>
      </c>
      <c r="I30" s="107" t="str">
        <f t="shared" si="1"/>
        <v>nepovinné</v>
      </c>
    </row>
    <row r="31" spans="1:16" x14ac:dyDescent="0.25">
      <c r="A31" s="104">
        <v>2014</v>
      </c>
      <c r="B31" s="271"/>
      <c r="C31" s="271"/>
      <c r="D31" s="105" t="str">
        <f>IF($A$13&gt;0,VLOOKUP($A$13,legenda!H:J,3,0),"")</f>
        <v/>
      </c>
      <c r="E31" s="90"/>
      <c r="F31" s="272"/>
      <c r="G31" s="272"/>
      <c r="H31" s="106" t="str">
        <f t="shared" si="0"/>
        <v/>
      </c>
      <c r="I31" s="107" t="str">
        <f t="shared" si="1"/>
        <v>nepovinné</v>
      </c>
    </row>
    <row r="32" spans="1:16" x14ac:dyDescent="0.25">
      <c r="A32" s="104">
        <v>2015</v>
      </c>
      <c r="B32" s="271"/>
      <c r="C32" s="271"/>
      <c r="D32" s="105" t="str">
        <f>IF($A$13&gt;0,VLOOKUP($A$13,legenda!H:J,3,0),"")</f>
        <v/>
      </c>
      <c r="E32" s="90"/>
      <c r="F32" s="272"/>
      <c r="G32" s="272"/>
      <c r="H32" s="106" t="str">
        <f t="shared" si="0"/>
        <v/>
      </c>
      <c r="I32" s="107" t="str">
        <f t="shared" si="1"/>
        <v>nepovinné</v>
      </c>
    </row>
    <row r="33" spans="1:9" x14ac:dyDescent="0.25">
      <c r="A33" s="104">
        <v>2016</v>
      </c>
      <c r="B33" s="271"/>
      <c r="C33" s="271"/>
      <c r="D33" s="105" t="str">
        <f>IF($A$13&gt;0,VLOOKUP($A$13,legenda!H:J,3,0),"")</f>
        <v/>
      </c>
      <c r="E33" s="90"/>
      <c r="F33" s="272"/>
      <c r="G33" s="272"/>
      <c r="H33" s="106" t="str">
        <f t="shared" si="0"/>
        <v/>
      </c>
      <c r="I33" s="107" t="str">
        <f t="shared" si="1"/>
        <v>nepovinné</v>
      </c>
    </row>
    <row r="34" spans="1:9" x14ac:dyDescent="0.25">
      <c r="A34" s="104">
        <v>2017</v>
      </c>
      <c r="B34" s="271"/>
      <c r="C34" s="271"/>
      <c r="D34" s="105" t="str">
        <f>IF($A$13&gt;0,VLOOKUP($A$13,legenda!H:J,3,0),"")</f>
        <v/>
      </c>
      <c r="E34" s="90"/>
      <c r="F34" s="272"/>
      <c r="G34" s="272"/>
      <c r="H34" s="106" t="str">
        <f t="shared" si="0"/>
        <v/>
      </c>
      <c r="I34" s="107" t="str">
        <f t="shared" si="1"/>
        <v>nepovinné</v>
      </c>
    </row>
    <row r="35" spans="1:9" x14ac:dyDescent="0.25">
      <c r="A35" s="104">
        <v>2018</v>
      </c>
      <c r="B35" s="271"/>
      <c r="C35" s="271"/>
      <c r="D35" s="105" t="str">
        <f>IF($A$13&gt;0,VLOOKUP($A$13,legenda!H:J,3,0),"")</f>
        <v/>
      </c>
      <c r="E35" s="90"/>
      <c r="F35" s="272"/>
      <c r="G35" s="272"/>
      <c r="H35" s="106" t="str">
        <f t="shared" si="0"/>
        <v/>
      </c>
      <c r="I35" s="107" t="str">
        <f t="shared" si="1"/>
        <v>nepovinné</v>
      </c>
    </row>
    <row r="36" spans="1:9" x14ac:dyDescent="0.25">
      <c r="A36" s="104">
        <v>2019</v>
      </c>
      <c r="B36" s="271"/>
      <c r="C36" s="271"/>
      <c r="D36" s="105" t="str">
        <f>IF($A$13&gt;0,VLOOKUP($A$13,legenda!H:J,3,0),"")</f>
        <v/>
      </c>
      <c r="E36" s="90"/>
      <c r="F36" s="272"/>
      <c r="G36" s="272"/>
      <c r="H36" s="106" t="str">
        <f t="shared" si="0"/>
        <v/>
      </c>
      <c r="I36" s="107" t="str">
        <f t="shared" si="1"/>
        <v>nepovinné</v>
      </c>
    </row>
    <row r="37" spans="1:9" x14ac:dyDescent="0.25">
      <c r="A37" s="104">
        <v>2020</v>
      </c>
      <c r="B37" s="271"/>
      <c r="C37" s="271"/>
      <c r="D37" s="105" t="str">
        <f>IF($A$13&gt;0,VLOOKUP($A$13,legenda!H:J,3,0),"")</f>
        <v/>
      </c>
      <c r="E37" s="90"/>
      <c r="F37" s="272"/>
      <c r="G37" s="272"/>
      <c r="H37" s="106" t="str">
        <f t="shared" si="0"/>
        <v/>
      </c>
      <c r="I37" s="107" t="str">
        <f t="shared" ref="I37" si="2">IF(D37="MWh","povinné","povinné")</f>
        <v>povinné</v>
      </c>
    </row>
    <row r="38" spans="1:9" x14ac:dyDescent="0.25">
      <c r="A38" s="309" t="s">
        <v>206</v>
      </c>
      <c r="B38" s="310"/>
      <c r="C38" s="108"/>
      <c r="D38" s="90"/>
      <c r="E38" s="90"/>
      <c r="F38" s="90"/>
      <c r="G38" s="90"/>
      <c r="H38" s="90"/>
      <c r="I38" s="91"/>
    </row>
    <row r="39" spans="1:9" x14ac:dyDescent="0.25">
      <c r="A39" s="311" t="s">
        <v>230</v>
      </c>
      <c r="B39" s="312"/>
      <c r="C39" s="312"/>
      <c r="D39" s="312"/>
      <c r="E39" s="312"/>
      <c r="F39" s="305" t="str">
        <f>IF(AND(A13&gt;0),IF(A13=legenda!H38,IF(AND(F37&gt;0),(IF(OR(F37&lt;(0.5*H19),F37&gt;(1.1*H19)),"áno","nie")),""),IF(AND(B37&gt;0),(IF(OR(B37&lt;(0.5*D18),B37&gt;(1.1*D18)),"áno","nie")))),"doplňte údaje")</f>
        <v>doplňte údaje</v>
      </c>
      <c r="G39" s="305"/>
      <c r="H39" s="109"/>
      <c r="I39" s="110"/>
    </row>
    <row r="40" spans="1:9" x14ac:dyDescent="0.25">
      <c r="A40" s="111"/>
      <c r="B40" s="112"/>
      <c r="C40" s="113"/>
      <c r="D40" s="109"/>
      <c r="E40" s="109"/>
      <c r="F40" s="109"/>
      <c r="G40" s="109"/>
      <c r="H40" s="109"/>
      <c r="I40" s="110"/>
    </row>
    <row r="41" spans="1:9" ht="30.75" customHeight="1" x14ac:dyDescent="0.25">
      <c r="A41" s="306" t="s">
        <v>208</v>
      </c>
      <c r="B41" s="307"/>
      <c r="C41" s="307"/>
      <c r="D41" s="308"/>
      <c r="E41" s="304">
        <f>IF(A13&gt;0,(0.75*1.06*Žiadosť!C98*I13*D18),0)</f>
        <v>0</v>
      </c>
      <c r="F41" s="304"/>
      <c r="G41" s="304"/>
      <c r="H41" s="304"/>
      <c r="I41" s="91"/>
    </row>
    <row r="42" spans="1:9" ht="15.75" thickBot="1" x14ac:dyDescent="0.3">
      <c r="A42" s="114"/>
      <c r="B42" s="115"/>
      <c r="C42" s="115"/>
      <c r="D42" s="115"/>
      <c r="E42" s="115"/>
      <c r="F42" s="115"/>
      <c r="G42" s="115"/>
      <c r="H42" s="115"/>
      <c r="I42" s="116"/>
    </row>
  </sheetData>
  <sheetProtection algorithmName="SHA-512" hashValue="QC0AvgXevZSvpBnWrPFt7XYpDiSdwstymyxh2Zs3XHspT4e15W/zHg00CSXDWNYO/ZPHJYE0T/mBkAAaFqzWXA==" saltValue="o7HwMBQ83ypljZQd9GPYPA==" spinCount="100000" sheet="1" objects="1" scenarios="1" formatCells="0" formatColumns="0" formatRows="0" insertColumns="0" insertRows="0" insertHyperlinks="0" deleteColumns="0" deleteRows="0" sort="0"/>
  <mergeCells count="62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41:D41"/>
    <mergeCell ref="E41:H41"/>
    <mergeCell ref="B34:C34"/>
    <mergeCell ref="F34:G34"/>
    <mergeCell ref="B35:C35"/>
    <mergeCell ref="F35:G35"/>
    <mergeCell ref="B36:C36"/>
    <mergeCell ref="F36:G36"/>
    <mergeCell ref="B37:C37"/>
    <mergeCell ref="F37:G37"/>
    <mergeCell ref="A38:B38"/>
    <mergeCell ref="A39:E39"/>
    <mergeCell ref="F39:G39"/>
  </mergeCells>
  <dataValidations count="2">
    <dataValidation type="list" allowBlank="1" showInputMessage="1" showErrorMessage="1" sqref="C40">
      <formula1>$A$22:$A$27</formula1>
    </dataValidation>
    <dataValidation type="list" allowBlank="1" showInputMessage="1" showErrorMessage="1" sqref="C38">
      <formula1>$A$22:$A$28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&amp;LPríloha č. 2&amp;C&amp;A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legenda!$D$2:$D$80</xm:f>
          </x14:formula1>
          <xm:sqref>E3:F3</xm:sqref>
        </x14:dataValidation>
        <x14:dataValidation type="list" allowBlank="1" showInputMessage="1" showErrorMessage="1">
          <x14:formula1>
            <xm:f>legenda!$F$3:$F$23</xm:f>
          </x14:formula1>
          <xm:sqref>B9</xm:sqref>
        </x14:dataValidation>
        <x14:dataValidation type="list" allowBlank="1" showInputMessage="1" showErrorMessage="1">
          <x14:formula1>
            <xm:f>legenda!$H$3:$H$38</xm:f>
          </x14:formula1>
          <xm:sqref>A13:H13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11</vt:i4>
      </vt:variant>
    </vt:vector>
  </HeadingPairs>
  <TitlesOfParts>
    <vt:vector size="24" baseType="lpstr">
      <vt:lpstr>Žiadosť</vt:lpstr>
      <vt:lpstr>legenda</vt:lpstr>
      <vt:lpstr>Overenie 5% kritéria</vt:lpstr>
      <vt:lpstr>Údaje o prevádzke č. 1</vt:lpstr>
      <vt:lpstr>Údaje o prevádzke č. 2</vt:lpstr>
      <vt:lpstr>Údaje o prevádzke č. 3</vt:lpstr>
      <vt:lpstr>Údaje o prevádzke č. 4</vt:lpstr>
      <vt:lpstr>Údaje o prevádzke č. 5</vt:lpstr>
      <vt:lpstr>Údaje o prevádzke č. 6</vt:lpstr>
      <vt:lpstr>Údaje o prevádzke č. 7</vt:lpstr>
      <vt:lpstr>Údaje o prevádzke č. 8</vt:lpstr>
      <vt:lpstr>Údaje o prevádzke č. 9</vt:lpstr>
      <vt:lpstr>Údaje o prevádzke č. 10</vt:lpstr>
      <vt:lpstr>'Údaje o prevádzke č. 1'!Oblasť_tlače</vt:lpstr>
      <vt:lpstr>'Údaje o prevádzke č. 10'!Oblasť_tlače</vt:lpstr>
      <vt:lpstr>'Údaje o prevádzke č. 2'!Oblasť_tlače</vt:lpstr>
      <vt:lpstr>'Údaje o prevádzke č. 3'!Oblasť_tlače</vt:lpstr>
      <vt:lpstr>'Údaje o prevádzke č. 4'!Oblasť_tlače</vt:lpstr>
      <vt:lpstr>'Údaje o prevádzke č. 5'!Oblasť_tlače</vt:lpstr>
      <vt:lpstr>'Údaje o prevádzke č. 6'!Oblasť_tlače</vt:lpstr>
      <vt:lpstr>'Údaje o prevádzke č. 7'!Oblasť_tlače</vt:lpstr>
      <vt:lpstr>'Údaje o prevádzke č. 8'!Oblasť_tlače</vt:lpstr>
      <vt:lpstr>'Údaje o prevádzke č. 9'!Oblasť_tlače</vt:lpstr>
      <vt:lpstr>Žiadosť!Oblasť_tlače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Momotjuk</dc:creator>
  <cp:lastModifiedBy>Kollárová Mária</cp:lastModifiedBy>
  <cp:lastPrinted>2021-07-28T06:40:02Z</cp:lastPrinted>
  <dcterms:created xsi:type="dcterms:W3CDTF">2016-10-28T06:12:48Z</dcterms:created>
  <dcterms:modified xsi:type="dcterms:W3CDTF">2021-07-28T13:13:44Z</dcterms:modified>
</cp:coreProperties>
</file>